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TTCS\OneDrive - City and County of Denver\C drive docs\Documents\NRC\"/>
    </mc:Choice>
  </mc:AlternateContent>
  <xr:revisionPtr revIDLastSave="0" documentId="13_ncr:1_{B1F839D5-44D6-4F59-8BB7-16108F45EFF8}" xr6:coauthVersionLast="36" xr6:coauthVersionMax="36" xr10:uidLastSave="{00000000-0000-0000-0000-000000000000}"/>
  <bookViews>
    <workbookView xWindow="0" yWindow="0" windowWidth="23040" windowHeight="9075" xr2:uid="{44ECACB7-477D-4EF4-8C6F-F5A8F044E74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9" i="1" l="1"/>
  <c r="D68" i="1"/>
  <c r="D90" i="1"/>
  <c r="F79" i="1"/>
  <c r="D47" i="1"/>
  <c r="G47" i="1"/>
  <c r="F80" i="1"/>
  <c r="H47" i="1"/>
  <c r="E47" i="1"/>
  <c r="I47" i="1"/>
  <c r="J47" i="1"/>
  <c r="L47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L14" i="1"/>
  <c r="I17" i="1"/>
  <c r="J17" i="1"/>
  <c r="L17" i="1"/>
  <c r="I18" i="1"/>
  <c r="J18" i="1"/>
  <c r="I19" i="1"/>
  <c r="J19" i="1"/>
  <c r="I20" i="1"/>
  <c r="J20" i="1"/>
  <c r="L20" i="1"/>
  <c r="I24" i="1"/>
  <c r="J24" i="1"/>
  <c r="I25" i="1"/>
  <c r="J25" i="1"/>
  <c r="I26" i="1"/>
  <c r="J26" i="1"/>
  <c r="I27" i="1"/>
  <c r="J27" i="1"/>
  <c r="I28" i="1"/>
  <c r="J28" i="1"/>
  <c r="L28" i="1"/>
  <c r="I30" i="1"/>
  <c r="J30" i="1"/>
  <c r="I32" i="1"/>
  <c r="J32" i="1"/>
  <c r="I33" i="1"/>
  <c r="J33" i="1"/>
  <c r="L34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L45" i="1"/>
  <c r="I49" i="1"/>
  <c r="J49" i="1"/>
  <c r="I50" i="1"/>
  <c r="J50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L68" i="1"/>
  <c r="I71" i="1"/>
  <c r="J71" i="1"/>
  <c r="I72" i="1"/>
  <c r="J72" i="1"/>
  <c r="I75" i="1"/>
  <c r="J75" i="1"/>
  <c r="I77" i="1"/>
  <c r="J77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L88" i="1"/>
  <c r="L90" i="1"/>
  <c r="I95" i="1"/>
  <c r="J95" i="1"/>
  <c r="I96" i="1"/>
  <c r="J96" i="1"/>
  <c r="I98" i="1"/>
  <c r="J98" i="1"/>
  <c r="F76" i="1"/>
  <c r="F77" i="1"/>
  <c r="F78" i="1"/>
  <c r="F81" i="1"/>
  <c r="F82" i="1"/>
  <c r="F83" i="1"/>
  <c r="F84" i="1"/>
  <c r="F85" i="1"/>
  <c r="F86" i="1"/>
  <c r="F87" i="1"/>
  <c r="E90" i="1"/>
  <c r="E88" i="1"/>
  <c r="E68" i="1"/>
  <c r="E45" i="1"/>
  <c r="E28" i="1"/>
  <c r="E20" i="1"/>
  <c r="E17" i="1"/>
  <c r="E14" i="1"/>
  <c r="E34" i="1"/>
  <c r="E52" i="1"/>
  <c r="E92" i="1"/>
  <c r="L52" i="1"/>
  <c r="L92" i="1"/>
  <c r="I90" i="1"/>
  <c r="J90" i="1"/>
  <c r="I34" i="1"/>
  <c r="J34" i="1"/>
  <c r="C68" i="1"/>
  <c r="C45" i="1"/>
  <c r="C47" i="1"/>
  <c r="C28" i="1"/>
  <c r="C14" i="1"/>
  <c r="C20" i="1"/>
  <c r="C50" i="1"/>
  <c r="C72" i="1"/>
  <c r="C88" i="1"/>
  <c r="I52" i="1"/>
  <c r="J52" i="1"/>
  <c r="C34" i="1"/>
  <c r="C52" i="1"/>
  <c r="C90" i="1"/>
  <c r="I92" i="1"/>
  <c r="J92" i="1"/>
  <c r="C92" i="1"/>
  <c r="F65" i="1"/>
  <c r="G65" i="1"/>
  <c r="G97" i="1"/>
  <c r="G96" i="1"/>
  <c r="G95" i="1"/>
  <c r="G87" i="1"/>
  <c r="G86" i="1"/>
  <c r="G85" i="1"/>
  <c r="G83" i="1"/>
  <c r="G84" i="1"/>
  <c r="G82" i="1"/>
  <c r="G81" i="1"/>
  <c r="G80" i="1"/>
  <c r="G79" i="1"/>
  <c r="G77" i="1"/>
  <c r="G75" i="1"/>
  <c r="G71" i="1"/>
  <c r="G67" i="1"/>
  <c r="G66" i="1"/>
  <c r="G64" i="1"/>
  <c r="G63" i="1"/>
  <c r="G62" i="1"/>
  <c r="G60" i="1"/>
  <c r="G59" i="1"/>
  <c r="G58" i="1"/>
  <c r="G57" i="1"/>
  <c r="G56" i="1"/>
  <c r="G49" i="1"/>
  <c r="G44" i="1"/>
  <c r="G43" i="1"/>
  <c r="G42" i="1"/>
  <c r="G41" i="1"/>
  <c r="G40" i="1"/>
  <c r="G39" i="1"/>
  <c r="G38" i="1"/>
  <c r="G33" i="1"/>
  <c r="G32" i="1"/>
  <c r="G30" i="1"/>
  <c r="G27" i="1"/>
  <c r="G26" i="1"/>
  <c r="G25" i="1"/>
  <c r="G24" i="1"/>
  <c r="G18" i="1"/>
  <c r="G19" i="1"/>
  <c r="G7" i="1"/>
  <c r="G8" i="1"/>
  <c r="G9" i="1"/>
  <c r="G10" i="1"/>
  <c r="G11" i="1"/>
  <c r="G12" i="1"/>
  <c r="G13" i="1"/>
  <c r="G6" i="1"/>
  <c r="G17" i="1"/>
  <c r="F26" i="1"/>
  <c r="F6" i="1"/>
  <c r="F7" i="1"/>
  <c r="F8" i="1"/>
  <c r="F9" i="1"/>
  <c r="F10" i="1"/>
  <c r="F11" i="1"/>
  <c r="F12" i="1"/>
  <c r="F13" i="1"/>
  <c r="F17" i="1"/>
  <c r="F18" i="1"/>
  <c r="F19" i="1"/>
  <c r="F24" i="1"/>
  <c r="F25" i="1"/>
  <c r="F27" i="1"/>
  <c r="F30" i="1"/>
  <c r="F32" i="1"/>
  <c r="F33" i="1"/>
  <c r="F39" i="1"/>
  <c r="F40" i="1"/>
  <c r="F41" i="1"/>
  <c r="F42" i="1"/>
  <c r="F43" i="1"/>
  <c r="F44" i="1"/>
  <c r="F49" i="1"/>
  <c r="F50" i="1"/>
  <c r="F57" i="1"/>
  <c r="F58" i="1"/>
  <c r="F59" i="1"/>
  <c r="F60" i="1"/>
  <c r="F62" i="1"/>
  <c r="F63" i="1"/>
  <c r="F64" i="1"/>
  <c r="F66" i="1"/>
  <c r="F67" i="1"/>
  <c r="F71" i="1"/>
  <c r="F72" i="1"/>
  <c r="F75" i="1"/>
  <c r="F95" i="1"/>
  <c r="F96" i="1"/>
  <c r="F97" i="1"/>
  <c r="F56" i="1"/>
  <c r="D98" i="1"/>
  <c r="E98" i="1"/>
  <c r="G50" i="1"/>
  <c r="F28" i="1"/>
  <c r="G98" i="1"/>
  <c r="G45" i="1"/>
  <c r="F20" i="1"/>
  <c r="F98" i="1"/>
  <c r="F88" i="1"/>
  <c r="F45" i="1"/>
  <c r="F14" i="1"/>
  <c r="F34" i="1"/>
  <c r="F47" i="1"/>
  <c r="D72" i="1"/>
  <c r="D20" i="1"/>
  <c r="G72" i="1"/>
  <c r="G68" i="1"/>
  <c r="G61" i="1"/>
  <c r="F61" i="1"/>
  <c r="F68" i="1"/>
  <c r="F90" i="1"/>
  <c r="G88" i="1"/>
  <c r="G20" i="1"/>
  <c r="F52" i="1"/>
  <c r="G28" i="1"/>
  <c r="D14" i="1"/>
  <c r="G14" i="1"/>
  <c r="D34" i="1"/>
  <c r="G90" i="1"/>
  <c r="G34" i="1"/>
  <c r="C100" i="1"/>
  <c r="D52" i="1"/>
  <c r="G52" i="1"/>
  <c r="E100" i="1"/>
  <c r="J100" i="1"/>
  <c r="I100" i="1"/>
  <c r="D92" i="1"/>
  <c r="F92" i="1"/>
  <c r="D100" i="1"/>
  <c r="F100" i="1"/>
</calcChain>
</file>

<file path=xl/sharedStrings.xml><?xml version="1.0" encoding="utf-8"?>
<sst xmlns="http://schemas.openxmlformats.org/spreadsheetml/2006/main" count="97" uniqueCount="96">
  <si>
    <t>Current Year Budget</t>
  </si>
  <si>
    <t>% Budget to Date</t>
  </si>
  <si>
    <t>Year End Forecast</t>
  </si>
  <si>
    <t>Earned Revenue</t>
  </si>
  <si>
    <t>Contributed Revenue</t>
  </si>
  <si>
    <t>Released from Restriction</t>
  </si>
  <si>
    <t>Program Expense</t>
  </si>
  <si>
    <t>Development Expense</t>
  </si>
  <si>
    <t xml:space="preserve">   Total Operating Expense</t>
  </si>
  <si>
    <t>Released to Unrestricted</t>
  </si>
  <si>
    <t>NET RESTRICTED INCOME</t>
  </si>
  <si>
    <t xml:space="preserve">   Membership Dues</t>
  </si>
  <si>
    <t xml:space="preserve">     RO Affiliates</t>
  </si>
  <si>
    <t xml:space="preserve">     Business Members</t>
  </si>
  <si>
    <t xml:space="preserve">     Colleges and Universities</t>
  </si>
  <si>
    <t xml:space="preserve">     Government</t>
  </si>
  <si>
    <t xml:space="preserve">     Individual</t>
  </si>
  <si>
    <t xml:space="preserve">     Professional / NPOs</t>
  </si>
  <si>
    <t xml:space="preserve">     Student</t>
  </si>
  <si>
    <t xml:space="preserve">     Trade Association</t>
  </si>
  <si>
    <t>NATIONAL RECYCLING COALITION</t>
  </si>
  <si>
    <t xml:space="preserve">   Registrations</t>
  </si>
  <si>
    <t xml:space="preserve">     Regional Workshops</t>
  </si>
  <si>
    <t xml:space="preserve">   Sponsorships</t>
  </si>
  <si>
    <t xml:space="preserve">     Annual Awards</t>
  </si>
  <si>
    <t xml:space="preserve">   NSCB Fees</t>
  </si>
  <si>
    <t xml:space="preserve">   Grants</t>
  </si>
  <si>
    <t xml:space="preserve">   Donations</t>
  </si>
  <si>
    <t xml:space="preserve">     Board Members</t>
  </si>
  <si>
    <t>Subtotal Earned Revenue</t>
  </si>
  <si>
    <t xml:space="preserve">     Individual / Business Donors</t>
  </si>
  <si>
    <t xml:space="preserve">     Amazon Smile</t>
  </si>
  <si>
    <t xml:space="preserve">     Giving Tuesday</t>
  </si>
  <si>
    <t xml:space="preserve">     Newman's Own </t>
  </si>
  <si>
    <t xml:space="preserve">     Online Fundraising Campaign</t>
  </si>
  <si>
    <t xml:space="preserve">   Sales</t>
  </si>
  <si>
    <t>$</t>
  </si>
  <si>
    <t xml:space="preserve">     Fundraising Reception</t>
  </si>
  <si>
    <t>Subtotal Contributed Revenue</t>
  </si>
  <si>
    <t>Net All Revenue</t>
  </si>
  <si>
    <t xml:space="preserve">   Annual Awards</t>
  </si>
  <si>
    <t xml:space="preserve">   Annual Members' Meeting</t>
  </si>
  <si>
    <t xml:space="preserve">   Board Meetings</t>
  </si>
  <si>
    <t xml:space="preserve">   NSCB</t>
  </si>
  <si>
    <t xml:space="preserve">   Regional Workshops</t>
  </si>
  <si>
    <t xml:space="preserve">   Resource Recycling</t>
  </si>
  <si>
    <t xml:space="preserve">   Reception at RR</t>
  </si>
  <si>
    <t>Subtotal Program Expense</t>
  </si>
  <si>
    <t xml:space="preserve">   Fundraising Activities</t>
  </si>
  <si>
    <t>Total Development Expense</t>
  </si>
  <si>
    <t>Administrative Expense</t>
  </si>
  <si>
    <t xml:space="preserve">   Executive Director </t>
  </si>
  <si>
    <t xml:space="preserve">   Staff Assistant</t>
  </si>
  <si>
    <t xml:space="preserve">   Accounting (Taxes)</t>
  </si>
  <si>
    <t xml:space="preserve">   Bank and Credit Card Fees</t>
  </si>
  <si>
    <t xml:space="preserve">   Bookkeeping (monthly)</t>
  </si>
  <si>
    <t xml:space="preserve">   Insurance - D&amp;O</t>
  </si>
  <si>
    <t xml:space="preserve">   Insurance - Liability</t>
  </si>
  <si>
    <t xml:space="preserve">   Investment Fund Fees</t>
  </si>
  <si>
    <t xml:space="preserve">   Postage and Freight</t>
  </si>
  <si>
    <t xml:space="preserve">   Storage Fees</t>
  </si>
  <si>
    <t xml:space="preserve">   Affiliate Rebates</t>
  </si>
  <si>
    <t xml:space="preserve">   Murray J Fox Scholarships</t>
  </si>
  <si>
    <t xml:space="preserve">     Interest Earned</t>
  </si>
  <si>
    <t xml:space="preserve">   Communications/Promotion</t>
  </si>
  <si>
    <t xml:space="preserve">   Total Sponsorships</t>
  </si>
  <si>
    <t xml:space="preserve">   Total Registrations</t>
  </si>
  <si>
    <t xml:space="preserve">   Total Membership Dues</t>
  </si>
  <si>
    <t xml:space="preserve">         REVENUE</t>
  </si>
  <si>
    <t xml:space="preserve">   Total Donations</t>
  </si>
  <si>
    <t>Subtotal Unrestricted Revenue</t>
  </si>
  <si>
    <t>Net All Expense</t>
  </si>
  <si>
    <t>Restricted Funds</t>
  </si>
  <si>
    <t>Trust Fund Investment Income</t>
  </si>
  <si>
    <t>Unrealized Gain (Loss) on Trust Fund Investments</t>
  </si>
  <si>
    <t>NET UNRESTRICTED INCOME (LOSS)</t>
  </si>
  <si>
    <t xml:space="preserve">     NET ALL ACTIVITY </t>
  </si>
  <si>
    <t>Remaining Budget $</t>
  </si>
  <si>
    <t xml:space="preserve">     Resource Recycling - Program</t>
  </si>
  <si>
    <t xml:space="preserve">     Resource Recycling - Reception</t>
  </si>
  <si>
    <t>Current Fiscal Year Notes</t>
  </si>
  <si>
    <t xml:space="preserve">     Other As-Yet-Unknown Event (Currently 'Fund Development)</t>
  </si>
  <si>
    <t xml:space="preserve">        EXPENSE</t>
  </si>
  <si>
    <t>Statement of Financial Activities</t>
  </si>
  <si>
    <t xml:space="preserve">   Recycling Organization Council (ROC)</t>
  </si>
  <si>
    <t>Budget to YE Forecast Variance $</t>
  </si>
  <si>
    <t>Budget to YE Forecast Variance %</t>
  </si>
  <si>
    <t>Fund Development</t>
  </si>
  <si>
    <t>Misc.</t>
  </si>
  <si>
    <t xml:space="preserve">   Membership Management (email)</t>
  </si>
  <si>
    <t>Travel</t>
  </si>
  <si>
    <t xml:space="preserve">   Legal Fees (includes state reg)</t>
  </si>
  <si>
    <t>Proposed 2019/2020 Budget</t>
  </si>
  <si>
    <t>Web support</t>
  </si>
  <si>
    <t>Prior Year Actual 2017/2018</t>
  </si>
  <si>
    <t>As of October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</si>
</sst>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4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37" fontId="0" fillId="0" borderId="0" xfId="2" applyNumberFormat="1" applyFont="1"/>
    <xf numFmtId="9" fontId="0" fillId="0" borderId="0" xfId="3" applyFont="1"/>
    <xf numFmtId="37" fontId="0" fillId="0" borderId="0" xfId="0" applyNumberFormat="1"/>
    <xf numFmtId="164" fontId="0" fillId="0" borderId="0" xfId="1" applyNumberFormat="1" applyFont="1"/>
    <xf numFmtId="0" fontId="0" fillId="0" borderId="0" xfId="0" applyFont="1"/>
    <xf numFmtId="37" fontId="2" fillId="0" borderId="0" xfId="2" applyNumberFormat="1" applyFont="1"/>
    <xf numFmtId="37" fontId="5" fillId="0" borderId="0" xfId="2" applyNumberFormat="1" applyFont="1"/>
    <xf numFmtId="37" fontId="1" fillId="0" borderId="0" xfId="2" applyNumberFormat="1" applyFont="1"/>
    <xf numFmtId="9" fontId="2" fillId="0" borderId="0" xfId="3" applyFont="1"/>
    <xf numFmtId="37" fontId="2" fillId="0" borderId="0" xfId="0" applyNumberFormat="1" applyFont="1"/>
    <xf numFmtId="0" fontId="0" fillId="2" borderId="0" xfId="0" applyFill="1"/>
    <xf numFmtId="0" fontId="3" fillId="2" borderId="0" xfId="0" applyFont="1" applyFill="1" applyAlignment="1">
      <alignment horizontal="center" wrapText="1"/>
    </xf>
    <xf numFmtId="37" fontId="0" fillId="2" borderId="0" xfId="2" applyNumberFormat="1" applyFont="1" applyFill="1"/>
    <xf numFmtId="164" fontId="0" fillId="2" borderId="0" xfId="1" applyNumberFormat="1" applyFont="1" applyFill="1"/>
    <xf numFmtId="37" fontId="2" fillId="2" borderId="0" xfId="2" applyNumberFormat="1" applyFont="1" applyFill="1"/>
    <xf numFmtId="37" fontId="1" fillId="2" borderId="0" xfId="2" applyNumberFormat="1" applyFont="1" applyFill="1"/>
    <xf numFmtId="0" fontId="5" fillId="2" borderId="0" xfId="0" applyFont="1" applyFill="1"/>
    <xf numFmtId="0" fontId="2" fillId="0" borderId="0" xfId="0" applyFont="1" applyAlignment="1">
      <alignment horizontal="center" wrapText="1"/>
    </xf>
    <xf numFmtId="0" fontId="0" fillId="0" borderId="0" xfId="0" applyFill="1"/>
    <xf numFmtId="0" fontId="0" fillId="3" borderId="0" xfId="0" applyFill="1"/>
    <xf numFmtId="0" fontId="3" fillId="3" borderId="0" xfId="0" applyFont="1" applyFill="1" applyAlignment="1">
      <alignment horizontal="center" wrapText="1"/>
    </xf>
    <xf numFmtId="164" fontId="0" fillId="3" borderId="0" xfId="1" applyNumberFormat="1" applyFont="1" applyFill="1"/>
    <xf numFmtId="37" fontId="0" fillId="3" borderId="0" xfId="2" applyNumberFormat="1" applyFont="1" applyFill="1"/>
    <xf numFmtId="37" fontId="2" fillId="3" borderId="0" xfId="2" applyNumberFormat="1" applyFont="1" applyFill="1"/>
    <xf numFmtId="164" fontId="5" fillId="3" borderId="0" xfId="1" applyNumberFormat="1" applyFont="1" applyFill="1"/>
    <xf numFmtId="164" fontId="2" fillId="3" borderId="0" xfId="1" applyNumberFormat="1" applyFont="1" applyFill="1"/>
    <xf numFmtId="0" fontId="7" fillId="0" borderId="0" xfId="0" applyFont="1" applyAlignment="1">
      <alignment horizontal="center" vertical="center" wrapText="1"/>
    </xf>
    <xf numFmtId="0" fontId="0" fillId="4" borderId="0" xfId="0" applyFill="1"/>
    <xf numFmtId="164" fontId="2" fillId="3" borderId="0" xfId="0" applyNumberFormat="1" applyFont="1" applyFill="1"/>
    <xf numFmtId="0" fontId="0" fillId="0" borderId="1" xfId="0" applyBorder="1"/>
    <xf numFmtId="37" fontId="0" fillId="5" borderId="0" xfId="2" applyNumberFormat="1" applyFont="1" applyFill="1"/>
    <xf numFmtId="37" fontId="0" fillId="0" borderId="0" xfId="2" applyNumberFormat="1" applyFont="1" applyFill="1"/>
    <xf numFmtId="37" fontId="2" fillId="0" borderId="0" xfId="2" applyNumberFormat="1" applyFont="1" applyFill="1"/>
    <xf numFmtId="37" fontId="1" fillId="0" borderId="0" xfId="2" applyNumberFormat="1" applyFont="1" applyFill="1"/>
    <xf numFmtId="37" fontId="5" fillId="0" borderId="0" xfId="2" applyNumberFormat="1" applyFont="1" applyFill="1"/>
    <xf numFmtId="0" fontId="3" fillId="6" borderId="0" xfId="0" applyFont="1" applyFill="1" applyAlignment="1">
      <alignment horizontal="center" wrapText="1"/>
    </xf>
    <xf numFmtId="0" fontId="0" fillId="6" borderId="0" xfId="0" applyFill="1"/>
    <xf numFmtId="37" fontId="0" fillId="6" borderId="0" xfId="2" applyNumberFormat="1" applyFont="1" applyFill="1"/>
    <xf numFmtId="37" fontId="2" fillId="6" borderId="0" xfId="2" applyNumberFormat="1" applyFont="1" applyFill="1"/>
    <xf numFmtId="37" fontId="1" fillId="6" borderId="0" xfId="2" applyNumberFormat="1" applyFont="1" applyFill="1"/>
    <xf numFmtId="37" fontId="5" fillId="6" borderId="0" xfId="2" applyNumberFormat="1" applyFont="1" applyFill="1"/>
    <xf numFmtId="37" fontId="2" fillId="2" borderId="0" xfId="0" applyNumberFormat="1" applyFont="1" applyFill="1"/>
    <xf numFmtId="0" fontId="2" fillId="0" borderId="1" xfId="0" applyFont="1" applyBorder="1"/>
    <xf numFmtId="0" fontId="0" fillId="0" borderId="0" xfId="0" applyAlignment="1">
      <alignment horizontal="left" vertical="top"/>
    </xf>
    <xf numFmtId="164" fontId="0" fillId="6" borderId="0" xfId="1" applyNumberFormat="1" applyFont="1" applyFill="1"/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1"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14664-4FCA-44A2-98D9-F2141269FE19}">
  <dimension ref="A1:M135"/>
  <sheetViews>
    <sheetView tabSelected="1" topLeftCell="A59" workbookViewId="0">
      <selection activeCell="D92" sqref="D92"/>
    </sheetView>
  </sheetViews>
  <sheetFormatPr defaultRowHeight="15" x14ac:dyDescent="0.25"/>
  <cols>
    <col min="1" max="1" width="42.5703125" bestFit="1" customWidth="1"/>
    <col min="2" max="2" width="2.7109375" customWidth="1"/>
    <col min="3" max="3" width="1.28515625" hidden="1" customWidth="1"/>
    <col min="4" max="4" width="20.7109375" style="43" customWidth="1"/>
    <col min="5" max="5" width="21.7109375" customWidth="1"/>
    <col min="6" max="6" width="16.28515625" customWidth="1"/>
    <col min="7" max="7" width="14" customWidth="1"/>
    <col min="8" max="8" width="14" style="25" customWidth="1"/>
    <col min="9" max="10" width="14" customWidth="1"/>
    <col min="11" max="11" width="13.5703125" customWidth="1"/>
    <col min="12" max="12" width="22.5703125" customWidth="1"/>
    <col min="13" max="13" width="22.7109375" customWidth="1"/>
  </cols>
  <sheetData>
    <row r="1" spans="1:13" ht="25.5" x14ac:dyDescent="0.3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34"/>
    </row>
    <row r="2" spans="1:13" ht="67.900000000000006" customHeight="1" x14ac:dyDescent="0.35">
      <c r="A2" s="33" t="s">
        <v>83</v>
      </c>
      <c r="B2" s="6"/>
      <c r="C2" s="1" t="s">
        <v>94</v>
      </c>
      <c r="D2" s="42" t="s">
        <v>95</v>
      </c>
      <c r="E2" s="1" t="s">
        <v>0</v>
      </c>
      <c r="F2" s="1" t="s">
        <v>77</v>
      </c>
      <c r="G2" s="1" t="s">
        <v>1</v>
      </c>
      <c r="H2" s="18" t="s">
        <v>2</v>
      </c>
      <c r="I2" s="1" t="s">
        <v>85</v>
      </c>
      <c r="J2" s="1" t="s">
        <v>86</v>
      </c>
      <c r="K2" s="24" t="s">
        <v>80</v>
      </c>
      <c r="L2" s="27" t="s">
        <v>92</v>
      </c>
      <c r="M2" s="1"/>
    </row>
    <row r="3" spans="1:13" ht="21" x14ac:dyDescent="0.35">
      <c r="A3" s="5" t="s">
        <v>68</v>
      </c>
      <c r="H3" s="17"/>
      <c r="L3" s="26"/>
    </row>
    <row r="4" spans="1:13" ht="15.75" x14ac:dyDescent="0.25">
      <c r="A4" s="3" t="s">
        <v>3</v>
      </c>
      <c r="B4" s="3"/>
      <c r="H4" s="17"/>
      <c r="L4" s="26"/>
    </row>
    <row r="5" spans="1:13" x14ac:dyDescent="0.25">
      <c r="A5" s="2" t="s">
        <v>11</v>
      </c>
      <c r="B5" s="2"/>
      <c r="H5" s="17"/>
      <c r="L5" s="26"/>
    </row>
    <row r="6" spans="1:13" x14ac:dyDescent="0.25">
      <c r="A6" t="s">
        <v>12</v>
      </c>
      <c r="C6" s="7">
        <v>21000</v>
      </c>
      <c r="D6" s="44"/>
      <c r="E6" s="28">
        <v>21000</v>
      </c>
      <c r="F6" s="7">
        <f t="shared" ref="F6:F49" si="0">E6-D6</f>
        <v>21000</v>
      </c>
      <c r="G6" s="8">
        <f>IFERROR(D6/E6, "-")</f>
        <v>0</v>
      </c>
      <c r="H6" s="19">
        <v>21000</v>
      </c>
      <c r="I6" s="9">
        <f>E6-H6</f>
        <v>0</v>
      </c>
      <c r="J6" s="8">
        <f>IFERROR(H6/E6,"-")</f>
        <v>1</v>
      </c>
      <c r="L6" s="28">
        <v>21000</v>
      </c>
      <c r="M6" s="36"/>
    </row>
    <row r="7" spans="1:13" x14ac:dyDescent="0.25">
      <c r="A7" t="s">
        <v>13</v>
      </c>
      <c r="C7" s="7">
        <v>4400</v>
      </c>
      <c r="D7" s="44">
        <v>1503</v>
      </c>
      <c r="E7" s="28">
        <v>2500</v>
      </c>
      <c r="F7" s="7">
        <f t="shared" si="0"/>
        <v>997</v>
      </c>
      <c r="G7" s="8">
        <f t="shared" ref="G7:G14" si="1">IFERROR(D7/E7, "-")</f>
        <v>0.60119999999999996</v>
      </c>
      <c r="H7" s="19">
        <v>2500</v>
      </c>
      <c r="I7" s="9">
        <f t="shared" ref="I7:I14" si="2">E7-H7</f>
        <v>0</v>
      </c>
      <c r="J7" s="8">
        <f t="shared" ref="J7:J14" si="3">IFERROR(H7/E7,"-")</f>
        <v>1</v>
      </c>
      <c r="L7" s="28">
        <v>2500</v>
      </c>
      <c r="M7" s="36"/>
    </row>
    <row r="8" spans="1:13" x14ac:dyDescent="0.25">
      <c r="A8" t="s">
        <v>14</v>
      </c>
      <c r="C8" s="7">
        <v>0</v>
      </c>
      <c r="D8" s="44"/>
      <c r="E8" s="28">
        <v>0</v>
      </c>
      <c r="F8" s="7">
        <f t="shared" si="0"/>
        <v>0</v>
      </c>
      <c r="G8" s="8" t="str">
        <f t="shared" si="1"/>
        <v>-</v>
      </c>
      <c r="H8" s="19">
        <v>0</v>
      </c>
      <c r="I8" s="9">
        <f t="shared" si="2"/>
        <v>0</v>
      </c>
      <c r="J8" s="8" t="str">
        <f t="shared" si="3"/>
        <v>-</v>
      </c>
      <c r="L8" s="28">
        <v>0</v>
      </c>
      <c r="M8" s="36"/>
    </row>
    <row r="9" spans="1:13" x14ac:dyDescent="0.25">
      <c r="A9" t="s">
        <v>15</v>
      </c>
      <c r="C9" s="7">
        <v>3125</v>
      </c>
      <c r="D9" s="44"/>
      <c r="E9" s="28">
        <v>6000</v>
      </c>
      <c r="F9" s="7">
        <f t="shared" si="0"/>
        <v>6000</v>
      </c>
      <c r="G9" s="8">
        <f t="shared" si="1"/>
        <v>0</v>
      </c>
      <c r="H9" s="19">
        <v>6000</v>
      </c>
      <c r="I9" s="9">
        <f t="shared" si="2"/>
        <v>0</v>
      </c>
      <c r="J9" s="8">
        <f t="shared" si="3"/>
        <v>1</v>
      </c>
      <c r="L9" s="28">
        <v>6000</v>
      </c>
      <c r="M9" s="36"/>
    </row>
    <row r="10" spans="1:13" x14ac:dyDescent="0.25">
      <c r="A10" t="s">
        <v>16</v>
      </c>
      <c r="C10" s="7">
        <v>400</v>
      </c>
      <c r="D10" s="44">
        <v>9465</v>
      </c>
      <c r="E10" s="28">
        <v>300</v>
      </c>
      <c r="F10" s="7">
        <f t="shared" si="0"/>
        <v>-9165</v>
      </c>
      <c r="G10" s="8">
        <f t="shared" si="1"/>
        <v>31.55</v>
      </c>
      <c r="H10" s="19">
        <v>300</v>
      </c>
      <c r="I10" s="9">
        <f t="shared" si="2"/>
        <v>0</v>
      </c>
      <c r="J10" s="8">
        <f t="shared" si="3"/>
        <v>1</v>
      </c>
      <c r="L10" s="28">
        <v>300</v>
      </c>
      <c r="M10" s="36"/>
    </row>
    <row r="11" spans="1:13" x14ac:dyDescent="0.25">
      <c r="A11" t="s">
        <v>17</v>
      </c>
      <c r="C11" s="7">
        <v>1000</v>
      </c>
      <c r="D11" s="44"/>
      <c r="E11" s="28">
        <v>0</v>
      </c>
      <c r="F11" s="7">
        <f t="shared" si="0"/>
        <v>0</v>
      </c>
      <c r="G11" s="8" t="str">
        <f t="shared" si="1"/>
        <v>-</v>
      </c>
      <c r="H11" s="19">
        <v>0</v>
      </c>
      <c r="I11" s="9">
        <f t="shared" si="2"/>
        <v>0</v>
      </c>
      <c r="J11" s="8" t="str">
        <f t="shared" si="3"/>
        <v>-</v>
      </c>
      <c r="L11" s="28">
        <v>0</v>
      </c>
      <c r="M11" s="36"/>
    </row>
    <row r="12" spans="1:13" x14ac:dyDescent="0.25">
      <c r="A12" t="s">
        <v>18</v>
      </c>
      <c r="C12" s="7">
        <v>0</v>
      </c>
      <c r="D12" s="44"/>
      <c r="E12" s="28">
        <v>70</v>
      </c>
      <c r="F12" s="7">
        <f t="shared" si="0"/>
        <v>70</v>
      </c>
      <c r="G12" s="8">
        <f t="shared" si="1"/>
        <v>0</v>
      </c>
      <c r="H12" s="19">
        <v>70</v>
      </c>
      <c r="I12" s="9">
        <f t="shared" si="2"/>
        <v>0</v>
      </c>
      <c r="J12" s="8">
        <f t="shared" si="3"/>
        <v>1</v>
      </c>
      <c r="L12" s="28">
        <v>70</v>
      </c>
      <c r="M12" s="36"/>
    </row>
    <row r="13" spans="1:13" x14ac:dyDescent="0.25">
      <c r="A13" t="s">
        <v>19</v>
      </c>
      <c r="C13" s="7">
        <v>13000</v>
      </c>
      <c r="D13" s="44"/>
      <c r="E13" s="28">
        <v>11000</v>
      </c>
      <c r="F13" s="7">
        <f t="shared" si="0"/>
        <v>11000</v>
      </c>
      <c r="G13" s="8">
        <f t="shared" si="1"/>
        <v>0</v>
      </c>
      <c r="H13" s="19">
        <v>11000</v>
      </c>
      <c r="I13" s="9">
        <f t="shared" si="2"/>
        <v>0</v>
      </c>
      <c r="J13" s="8">
        <f t="shared" si="3"/>
        <v>1</v>
      </c>
      <c r="L13" s="28">
        <v>11000</v>
      </c>
      <c r="M13" s="36"/>
    </row>
    <row r="14" spans="1:13" s="2" customFormat="1" x14ac:dyDescent="0.25">
      <c r="A14" s="2" t="s">
        <v>67</v>
      </c>
      <c r="B14" s="2" t="s">
        <v>36</v>
      </c>
      <c r="C14" s="12">
        <f t="shared" ref="C14" si="4">SUM(C6:C13)</f>
        <v>42925</v>
      </c>
      <c r="D14" s="45">
        <f t="shared" ref="D14:F14" si="5">SUM(D6:D13)</f>
        <v>10968</v>
      </c>
      <c r="E14" s="35">
        <f>SUM(E6:E13)</f>
        <v>40870</v>
      </c>
      <c r="F14" s="12">
        <f t="shared" si="5"/>
        <v>29902</v>
      </c>
      <c r="G14" s="15">
        <f t="shared" si="1"/>
        <v>0.26836310252018597</v>
      </c>
      <c r="H14" s="48">
        <v>40870</v>
      </c>
      <c r="I14" s="16">
        <f t="shared" si="2"/>
        <v>0</v>
      </c>
      <c r="J14" s="15">
        <f t="shared" si="3"/>
        <v>1</v>
      </c>
      <c r="L14" s="35">
        <f>SUM(L6:L13)</f>
        <v>40870</v>
      </c>
      <c r="M14" s="49"/>
    </row>
    <row r="15" spans="1:13" x14ac:dyDescent="0.25">
      <c r="C15" s="7"/>
      <c r="D15" s="44"/>
      <c r="E15" s="28"/>
      <c r="F15" s="7"/>
      <c r="G15" s="8"/>
      <c r="H15" s="17"/>
      <c r="I15" s="9"/>
      <c r="J15" s="8"/>
      <c r="L15" s="28"/>
      <c r="M15" s="36"/>
    </row>
    <row r="16" spans="1:13" x14ac:dyDescent="0.25">
      <c r="A16" s="2" t="s">
        <v>21</v>
      </c>
      <c r="B16" s="2"/>
      <c r="C16" s="7"/>
      <c r="D16" s="44"/>
      <c r="E16" s="28"/>
      <c r="F16" s="7"/>
      <c r="G16" s="8"/>
      <c r="H16" s="17"/>
      <c r="I16" s="9"/>
      <c r="J16" s="8"/>
      <c r="L16" s="28"/>
      <c r="M16" s="36"/>
    </row>
    <row r="17" spans="1:13" x14ac:dyDescent="0.25">
      <c r="A17" t="s">
        <v>22</v>
      </c>
      <c r="C17" s="7"/>
      <c r="D17" s="51">
        <v>6600</v>
      </c>
      <c r="E17" s="28">
        <f>3*(85*100)</f>
        <v>25500</v>
      </c>
      <c r="F17" s="7">
        <f t="shared" si="0"/>
        <v>18900</v>
      </c>
      <c r="G17" s="8">
        <f>IFERROR(D17/E17, "-")</f>
        <v>0.25882352941176473</v>
      </c>
      <c r="H17" s="20">
        <v>25500</v>
      </c>
      <c r="I17" s="9">
        <f t="shared" ref="I17:I68" si="6">E17-H17</f>
        <v>0</v>
      </c>
      <c r="J17" s="8">
        <f t="shared" ref="J17:J20" si="7">IFERROR(H17/E17,"-")</f>
        <v>1</v>
      </c>
      <c r="L17" s="28">
        <f>3*(85*100)</f>
        <v>25500</v>
      </c>
      <c r="M17" s="36"/>
    </row>
    <row r="18" spans="1:13" x14ac:dyDescent="0.25">
      <c r="A18" t="s">
        <v>37</v>
      </c>
      <c r="C18" s="7"/>
      <c r="D18" s="51">
        <v>200</v>
      </c>
      <c r="E18" s="28">
        <v>6000</v>
      </c>
      <c r="F18" s="7">
        <f t="shared" si="0"/>
        <v>5800</v>
      </c>
      <c r="G18" s="8">
        <f t="shared" ref="G18:G20" si="8">IFERROR(D18/E18, "-")</f>
        <v>3.3333333333333333E-2</v>
      </c>
      <c r="H18" s="17">
        <v>6000</v>
      </c>
      <c r="I18" s="9">
        <f t="shared" si="6"/>
        <v>0</v>
      </c>
      <c r="J18" s="8">
        <f t="shared" si="7"/>
        <v>1</v>
      </c>
      <c r="L18" s="28">
        <v>6000</v>
      </c>
      <c r="M18" s="36"/>
    </row>
    <row r="19" spans="1:13" x14ac:dyDescent="0.25">
      <c r="A19" t="s">
        <v>81</v>
      </c>
      <c r="C19" s="7"/>
      <c r="D19" s="44"/>
      <c r="E19" s="28"/>
      <c r="F19" s="7">
        <f t="shared" si="0"/>
        <v>0</v>
      </c>
      <c r="G19" s="8" t="str">
        <f t="shared" si="8"/>
        <v>-</v>
      </c>
      <c r="H19" s="17">
        <v>0</v>
      </c>
      <c r="I19" s="9">
        <f t="shared" si="6"/>
        <v>0</v>
      </c>
      <c r="J19" s="8" t="str">
        <f t="shared" si="7"/>
        <v>-</v>
      </c>
      <c r="L19" s="28"/>
      <c r="M19" s="36"/>
    </row>
    <row r="20" spans="1:13" x14ac:dyDescent="0.25">
      <c r="A20" s="2" t="s">
        <v>66</v>
      </c>
      <c r="B20" s="2"/>
      <c r="C20" s="7">
        <f t="shared" ref="C20:D20" si="9">SUM(C17:C19)</f>
        <v>0</v>
      </c>
      <c r="D20" s="44">
        <f t="shared" si="9"/>
        <v>6800</v>
      </c>
      <c r="E20" s="32">
        <f>SUM(E17:E19)</f>
        <v>31500</v>
      </c>
      <c r="F20" s="7">
        <f>SUM(F17:F19)</f>
        <v>24700</v>
      </c>
      <c r="G20" s="8">
        <f t="shared" si="8"/>
        <v>0.21587301587301588</v>
      </c>
      <c r="H20" s="19">
        <v>31500</v>
      </c>
      <c r="I20" s="9">
        <f t="shared" si="6"/>
        <v>0</v>
      </c>
      <c r="J20" s="8">
        <f t="shared" si="7"/>
        <v>1</v>
      </c>
      <c r="L20" s="32">
        <f>SUM(L17:L19)</f>
        <v>31500</v>
      </c>
      <c r="M20" s="36"/>
    </row>
    <row r="21" spans="1:13" x14ac:dyDescent="0.25">
      <c r="C21" s="7"/>
      <c r="D21" s="44"/>
      <c r="E21" s="28"/>
      <c r="F21" s="7"/>
      <c r="G21" s="8"/>
      <c r="H21" s="17"/>
      <c r="I21" s="9"/>
      <c r="J21" s="8"/>
      <c r="L21" s="28"/>
      <c r="M21" s="36"/>
    </row>
    <row r="22" spans="1:13" x14ac:dyDescent="0.25">
      <c r="A22" s="2" t="s">
        <v>23</v>
      </c>
      <c r="B22" s="2"/>
      <c r="C22" s="7"/>
      <c r="D22" s="44"/>
      <c r="E22" s="28"/>
      <c r="F22" s="7"/>
      <c r="G22" s="8"/>
      <c r="H22" s="17"/>
      <c r="I22" s="9"/>
      <c r="J22" s="8"/>
      <c r="L22" s="28"/>
      <c r="M22" s="36"/>
    </row>
    <row r="23" spans="1:13" x14ac:dyDescent="0.25">
      <c r="A23" s="11" t="s">
        <v>87</v>
      </c>
      <c r="B23" s="2"/>
      <c r="C23" s="7">
        <v>0</v>
      </c>
      <c r="D23" s="44"/>
      <c r="E23" s="28"/>
      <c r="F23" s="7"/>
      <c r="G23" s="8"/>
      <c r="H23" s="17"/>
      <c r="I23" s="9"/>
      <c r="J23" s="8"/>
      <c r="L23" s="28"/>
      <c r="M23" s="36"/>
    </row>
    <row r="24" spans="1:13" x14ac:dyDescent="0.25">
      <c r="A24" t="s">
        <v>24</v>
      </c>
      <c r="C24" s="7">
        <v>2890</v>
      </c>
      <c r="D24" s="44"/>
      <c r="E24" s="28">
        <v>2500</v>
      </c>
      <c r="F24" s="7">
        <f t="shared" si="0"/>
        <v>2500</v>
      </c>
      <c r="G24" s="8">
        <f>IFERROR(D24/E24, "-")</f>
        <v>0</v>
      </c>
      <c r="H24" s="19">
        <v>2500</v>
      </c>
      <c r="I24" s="9">
        <f t="shared" si="6"/>
        <v>0</v>
      </c>
      <c r="J24" s="8">
        <f t="shared" ref="J24:J28" si="10">IFERROR(H24/E24,"-")</f>
        <v>1</v>
      </c>
      <c r="L24" s="28">
        <v>2500</v>
      </c>
      <c r="M24" s="36"/>
    </row>
    <row r="25" spans="1:13" x14ac:dyDescent="0.25">
      <c r="A25" t="s">
        <v>22</v>
      </c>
      <c r="C25" s="7"/>
      <c r="D25" s="44"/>
      <c r="E25" s="28">
        <v>15000</v>
      </c>
      <c r="F25" s="7">
        <f t="shared" si="0"/>
        <v>15000</v>
      </c>
      <c r="G25" s="8">
        <f>IFERROR(D25/E25, "-")</f>
        <v>0</v>
      </c>
      <c r="H25" s="20">
        <v>15000</v>
      </c>
      <c r="I25" s="9">
        <f t="shared" si="6"/>
        <v>0</v>
      </c>
      <c r="J25" s="8">
        <f t="shared" si="10"/>
        <v>1</v>
      </c>
      <c r="L25" s="28">
        <v>15000</v>
      </c>
      <c r="M25" s="36"/>
    </row>
    <row r="26" spans="1:13" x14ac:dyDescent="0.25">
      <c r="A26" t="s">
        <v>78</v>
      </c>
      <c r="C26" s="7">
        <v>13091</v>
      </c>
      <c r="D26" s="44"/>
      <c r="E26" s="28"/>
      <c r="F26" s="7">
        <f t="shared" ref="F26" si="11">E26-D26</f>
        <v>0</v>
      </c>
      <c r="G26" s="8" t="str">
        <f>IFERROR(D26/E26, "-")</f>
        <v>-</v>
      </c>
      <c r="H26" s="20">
        <v>0</v>
      </c>
      <c r="I26" s="9">
        <f t="shared" ref="I26" si="12">E26-H26</f>
        <v>0</v>
      </c>
      <c r="J26" s="8" t="str">
        <f t="shared" si="10"/>
        <v>-</v>
      </c>
      <c r="L26" s="28"/>
      <c r="M26" s="36"/>
    </row>
    <row r="27" spans="1:13" x14ac:dyDescent="0.25">
      <c r="A27" t="s">
        <v>79</v>
      </c>
      <c r="C27" s="7"/>
      <c r="D27" s="44"/>
      <c r="E27" s="28">
        <v>5000</v>
      </c>
      <c r="F27" s="7">
        <f t="shared" si="0"/>
        <v>5000</v>
      </c>
      <c r="G27" s="8">
        <f>IFERROR(D27/E27, "-")</f>
        <v>0</v>
      </c>
      <c r="H27" s="20">
        <v>5000</v>
      </c>
      <c r="I27" s="9">
        <f t="shared" si="6"/>
        <v>0</v>
      </c>
      <c r="J27" s="8">
        <f t="shared" si="10"/>
        <v>1</v>
      </c>
      <c r="L27" s="28">
        <v>5000</v>
      </c>
      <c r="M27" s="36"/>
    </row>
    <row r="28" spans="1:13" x14ac:dyDescent="0.25">
      <c r="A28" s="2" t="s">
        <v>65</v>
      </c>
      <c r="B28" s="2"/>
      <c r="C28" s="7">
        <f>C24+C25+C26+C23+C27</f>
        <v>15981</v>
      </c>
      <c r="D28" s="44"/>
      <c r="E28" s="32">
        <f>SUM(E24:E27)</f>
        <v>22500</v>
      </c>
      <c r="F28" s="7">
        <f>SUM(F23:F27)</f>
        <v>22500</v>
      </c>
      <c r="G28" s="8">
        <f>IFERROR(D28/E28, "-")</f>
        <v>0</v>
      </c>
      <c r="H28" s="20">
        <v>22500</v>
      </c>
      <c r="I28" s="9">
        <f t="shared" si="6"/>
        <v>0</v>
      </c>
      <c r="J28" s="8">
        <f t="shared" si="10"/>
        <v>1</v>
      </c>
      <c r="L28" s="32">
        <f>SUM(L24:L27)</f>
        <v>22500</v>
      </c>
      <c r="M28" s="36"/>
    </row>
    <row r="29" spans="1:13" x14ac:dyDescent="0.25">
      <c r="C29" s="7"/>
      <c r="D29" s="44"/>
      <c r="E29" s="28"/>
      <c r="F29" s="7"/>
      <c r="G29" s="8"/>
      <c r="H29" s="17"/>
      <c r="I29" s="9"/>
      <c r="J29" s="8"/>
      <c r="L29" s="28"/>
      <c r="M29" s="36"/>
    </row>
    <row r="30" spans="1:13" x14ac:dyDescent="0.25">
      <c r="A30" t="s">
        <v>25</v>
      </c>
      <c r="C30" s="7">
        <v>0</v>
      </c>
      <c r="D30" s="44"/>
      <c r="E30" s="28"/>
      <c r="F30" s="7">
        <f t="shared" si="0"/>
        <v>0</v>
      </c>
      <c r="G30" s="8" t="str">
        <f>IFERROR(D30/E30, "-")</f>
        <v>-</v>
      </c>
      <c r="H30" s="20">
        <v>0</v>
      </c>
      <c r="I30" s="9">
        <f t="shared" si="6"/>
        <v>0</v>
      </c>
      <c r="J30" s="8" t="str">
        <f t="shared" ref="J30:J34" si="13">IFERROR(H30/E30,"-")</f>
        <v>-</v>
      </c>
      <c r="L30" s="28"/>
      <c r="M30" s="36"/>
    </row>
    <row r="31" spans="1:13" x14ac:dyDescent="0.25">
      <c r="A31" s="50" t="s">
        <v>88</v>
      </c>
      <c r="C31" s="7">
        <v>850</v>
      </c>
      <c r="D31" s="44"/>
      <c r="E31" s="28"/>
      <c r="F31" s="7"/>
      <c r="G31" s="8"/>
      <c r="H31" s="20"/>
      <c r="I31" s="9"/>
      <c r="J31" s="8"/>
      <c r="L31" s="28"/>
      <c r="M31" s="36"/>
    </row>
    <row r="32" spans="1:13" x14ac:dyDescent="0.25">
      <c r="A32" t="s">
        <v>26</v>
      </c>
      <c r="C32" s="7"/>
      <c r="D32" s="44"/>
      <c r="E32" s="28">
        <v>0</v>
      </c>
      <c r="F32" s="7">
        <f t="shared" si="0"/>
        <v>0</v>
      </c>
      <c r="G32" s="8" t="str">
        <f>IFERROR(D32/E32, "-")</f>
        <v>-</v>
      </c>
      <c r="H32" s="17">
        <v>0</v>
      </c>
      <c r="I32" s="9">
        <f t="shared" si="6"/>
        <v>0</v>
      </c>
      <c r="J32" s="8" t="str">
        <f t="shared" si="13"/>
        <v>-</v>
      </c>
      <c r="L32" s="28">
        <v>0</v>
      </c>
      <c r="M32" s="36"/>
    </row>
    <row r="33" spans="1:13" x14ac:dyDescent="0.25">
      <c r="A33" t="s">
        <v>35</v>
      </c>
      <c r="C33" s="7"/>
      <c r="D33" s="44"/>
      <c r="E33" s="28"/>
      <c r="F33" s="7">
        <f t="shared" si="0"/>
        <v>0</v>
      </c>
      <c r="G33" s="8" t="str">
        <f>IFERROR(D33/E33, "-")</f>
        <v>-</v>
      </c>
      <c r="H33" s="17">
        <v>0</v>
      </c>
      <c r="I33" s="9">
        <f t="shared" si="6"/>
        <v>0</v>
      </c>
      <c r="J33" s="8" t="str">
        <f t="shared" si="13"/>
        <v>-</v>
      </c>
      <c r="L33" s="28"/>
      <c r="M33" s="36"/>
    </row>
    <row r="34" spans="1:13" ht="15.75" x14ac:dyDescent="0.25">
      <c r="A34" s="3" t="s">
        <v>29</v>
      </c>
      <c r="B34" s="3"/>
      <c r="C34" s="7">
        <f>C14+C20+C28+SUM(C30:C33)</f>
        <v>59756</v>
      </c>
      <c r="D34" s="44">
        <f t="shared" ref="D34:F34" si="14">D14+D20+D28+SUM(D30:D33)</f>
        <v>17768</v>
      </c>
      <c r="E34" s="30">
        <f>E14+E20+E28+E30+E33</f>
        <v>94870</v>
      </c>
      <c r="F34" s="7">
        <f t="shared" si="14"/>
        <v>77102</v>
      </c>
      <c r="G34" s="8">
        <f>IFERROR(D34/E34, "-")</f>
        <v>0.1872878676083061</v>
      </c>
      <c r="H34" s="19">
        <v>94870</v>
      </c>
      <c r="I34" s="9">
        <f t="shared" si="6"/>
        <v>0</v>
      </c>
      <c r="J34" s="8">
        <f t="shared" si="13"/>
        <v>1</v>
      </c>
      <c r="L34" s="30">
        <f>L14+L20+L28+L30+L33</f>
        <v>94870</v>
      </c>
      <c r="M34" s="36"/>
    </row>
    <row r="35" spans="1:13" x14ac:dyDescent="0.25">
      <c r="C35" s="7"/>
      <c r="D35" s="44"/>
      <c r="E35" s="28"/>
      <c r="F35" s="7"/>
      <c r="G35" s="8"/>
      <c r="H35" s="17"/>
      <c r="I35" s="9"/>
      <c r="J35" s="8"/>
      <c r="L35" s="28"/>
      <c r="M35" s="36"/>
    </row>
    <row r="36" spans="1:13" ht="15.75" x14ac:dyDescent="0.25">
      <c r="A36" s="3" t="s">
        <v>4</v>
      </c>
      <c r="C36" s="7"/>
      <c r="D36" s="44"/>
      <c r="E36" s="28"/>
      <c r="F36" s="7"/>
      <c r="G36" s="8"/>
      <c r="H36" s="17"/>
      <c r="I36" s="9"/>
      <c r="J36" s="8"/>
      <c r="L36" s="28"/>
      <c r="M36" s="36"/>
    </row>
    <row r="37" spans="1:13" x14ac:dyDescent="0.25">
      <c r="A37" s="2" t="s">
        <v>27</v>
      </c>
      <c r="C37" s="7"/>
      <c r="D37" s="44"/>
      <c r="E37" s="28"/>
      <c r="F37" s="7"/>
      <c r="G37" s="8"/>
      <c r="H37" s="17"/>
      <c r="I37" s="9"/>
      <c r="J37" s="8"/>
      <c r="L37" s="28"/>
      <c r="M37" s="36"/>
    </row>
    <row r="38" spans="1:13" x14ac:dyDescent="0.25">
      <c r="A38" t="s">
        <v>28</v>
      </c>
      <c r="C38" s="7">
        <v>1380</v>
      </c>
      <c r="D38" s="44">
        <v>2850</v>
      </c>
      <c r="E38" s="28">
        <v>250</v>
      </c>
      <c r="F38" s="7">
        <v>250</v>
      </c>
      <c r="G38" s="8">
        <f t="shared" ref="G38:G45" si="15">IFERROR(D38/E38, "-")</f>
        <v>11.4</v>
      </c>
      <c r="H38" s="19">
        <v>250</v>
      </c>
      <c r="I38" s="9">
        <f t="shared" si="6"/>
        <v>0</v>
      </c>
      <c r="J38" s="8">
        <f t="shared" ref="J38:J45" si="16">IFERROR(H38/E38,"-")</f>
        <v>1</v>
      </c>
      <c r="L38" s="28">
        <v>250</v>
      </c>
      <c r="M38" s="36"/>
    </row>
    <row r="39" spans="1:13" x14ac:dyDescent="0.25">
      <c r="A39" t="s">
        <v>30</v>
      </c>
      <c r="C39" s="7">
        <v>6541</v>
      </c>
      <c r="D39" s="44">
        <v>16079</v>
      </c>
      <c r="E39" s="28">
        <v>200</v>
      </c>
      <c r="F39" s="7">
        <f t="shared" si="0"/>
        <v>-15879</v>
      </c>
      <c r="G39" s="8">
        <f t="shared" si="15"/>
        <v>80.394999999999996</v>
      </c>
      <c r="H39" s="17">
        <v>200</v>
      </c>
      <c r="I39" s="9">
        <f t="shared" si="6"/>
        <v>0</v>
      </c>
      <c r="J39" s="8">
        <f t="shared" si="16"/>
        <v>1</v>
      </c>
      <c r="L39" s="28">
        <v>200</v>
      </c>
      <c r="M39" s="36"/>
    </row>
    <row r="40" spans="1:13" x14ac:dyDescent="0.25">
      <c r="A40" t="s">
        <v>31</v>
      </c>
      <c r="C40" s="7">
        <v>156</v>
      </c>
      <c r="D40" s="44"/>
      <c r="E40" s="28">
        <v>200</v>
      </c>
      <c r="F40" s="7">
        <f t="shared" si="0"/>
        <v>200</v>
      </c>
      <c r="G40" s="8">
        <f t="shared" si="15"/>
        <v>0</v>
      </c>
      <c r="H40" s="17">
        <v>200</v>
      </c>
      <c r="I40" s="9">
        <f t="shared" si="6"/>
        <v>0</v>
      </c>
      <c r="J40" s="8">
        <f t="shared" si="16"/>
        <v>1</v>
      </c>
      <c r="L40" s="28">
        <v>200</v>
      </c>
      <c r="M40" s="36"/>
    </row>
    <row r="41" spans="1:13" x14ac:dyDescent="0.25">
      <c r="A41" t="s">
        <v>32</v>
      </c>
      <c r="C41" s="7">
        <v>0</v>
      </c>
      <c r="D41" s="44"/>
      <c r="E41" s="28"/>
      <c r="F41" s="7">
        <f t="shared" si="0"/>
        <v>0</v>
      </c>
      <c r="G41" s="8" t="str">
        <f t="shared" si="15"/>
        <v>-</v>
      </c>
      <c r="H41" s="17">
        <v>0</v>
      </c>
      <c r="I41" s="9">
        <f t="shared" si="6"/>
        <v>0</v>
      </c>
      <c r="J41" s="8" t="str">
        <f t="shared" si="16"/>
        <v>-</v>
      </c>
      <c r="L41" s="28"/>
      <c r="M41" s="36"/>
    </row>
    <row r="42" spans="1:13" x14ac:dyDescent="0.25">
      <c r="A42" t="s">
        <v>33</v>
      </c>
      <c r="C42" s="7"/>
      <c r="D42" s="44"/>
      <c r="E42" s="28"/>
      <c r="F42" s="7">
        <f t="shared" si="0"/>
        <v>0</v>
      </c>
      <c r="G42" s="8" t="str">
        <f t="shared" si="15"/>
        <v>-</v>
      </c>
      <c r="H42" s="17">
        <v>0</v>
      </c>
      <c r="I42" s="9">
        <f t="shared" si="6"/>
        <v>0</v>
      </c>
      <c r="J42" s="8" t="str">
        <f t="shared" si="16"/>
        <v>-</v>
      </c>
      <c r="L42" s="28"/>
      <c r="M42" s="36"/>
    </row>
    <row r="43" spans="1:13" x14ac:dyDescent="0.25">
      <c r="A43" t="s">
        <v>34</v>
      </c>
      <c r="C43" s="7"/>
      <c r="D43" s="44"/>
      <c r="E43" s="28">
        <v>0</v>
      </c>
      <c r="F43" s="7">
        <f t="shared" si="0"/>
        <v>0</v>
      </c>
      <c r="G43" s="8" t="str">
        <f t="shared" si="15"/>
        <v>-</v>
      </c>
      <c r="H43" s="17">
        <v>0</v>
      </c>
      <c r="I43" s="9">
        <f t="shared" si="6"/>
        <v>0</v>
      </c>
      <c r="J43" s="8" t="str">
        <f t="shared" si="16"/>
        <v>-</v>
      </c>
      <c r="L43" s="28">
        <v>0</v>
      </c>
      <c r="M43" s="36"/>
    </row>
    <row r="44" spans="1:13" x14ac:dyDescent="0.25">
      <c r="A44" t="s">
        <v>63</v>
      </c>
      <c r="C44" s="7">
        <v>8</v>
      </c>
      <c r="D44" s="44">
        <v>7</v>
      </c>
      <c r="E44" s="28">
        <v>10</v>
      </c>
      <c r="F44" s="7">
        <f t="shared" si="0"/>
        <v>3</v>
      </c>
      <c r="G44" s="8">
        <f t="shared" si="15"/>
        <v>0.7</v>
      </c>
      <c r="H44" s="19">
        <v>10</v>
      </c>
      <c r="I44" s="9">
        <f t="shared" ref="I44" si="17">E44-H44</f>
        <v>0</v>
      </c>
      <c r="J44" s="8">
        <f t="shared" si="16"/>
        <v>1</v>
      </c>
      <c r="L44" s="28">
        <v>10</v>
      </c>
      <c r="M44" s="36"/>
    </row>
    <row r="45" spans="1:13" x14ac:dyDescent="0.25">
      <c r="A45" s="2" t="s">
        <v>69</v>
      </c>
      <c r="C45" s="7">
        <f t="shared" ref="C45" si="18">SUM(C38:C44)</f>
        <v>8085</v>
      </c>
      <c r="D45" s="44"/>
      <c r="E45" s="28">
        <f>SUM(E38:E44)</f>
        <v>660</v>
      </c>
      <c r="F45" s="7">
        <f t="shared" ref="F45" si="19">SUM(F38:F44)</f>
        <v>-15426</v>
      </c>
      <c r="G45" s="8">
        <f t="shared" si="15"/>
        <v>0</v>
      </c>
      <c r="H45" s="19">
        <v>660</v>
      </c>
      <c r="I45" s="9">
        <f t="shared" si="6"/>
        <v>0</v>
      </c>
      <c r="J45" s="8">
        <f t="shared" si="16"/>
        <v>1</v>
      </c>
      <c r="L45" s="28">
        <f>SUM(L38:L44)</f>
        <v>660</v>
      </c>
      <c r="M45" s="36"/>
    </row>
    <row r="46" spans="1:13" x14ac:dyDescent="0.25">
      <c r="C46" s="7"/>
      <c r="D46" s="44"/>
      <c r="E46" s="28"/>
      <c r="F46" s="7"/>
      <c r="G46" s="8"/>
      <c r="H46" s="17"/>
      <c r="I46" s="9"/>
      <c r="J46" s="8"/>
      <c r="L46" s="28"/>
      <c r="M46" s="36"/>
    </row>
    <row r="47" spans="1:13" ht="15.75" x14ac:dyDescent="0.25">
      <c r="A47" s="3" t="s">
        <v>38</v>
      </c>
      <c r="C47" s="7">
        <f>C45</f>
        <v>8085</v>
      </c>
      <c r="D47" s="44">
        <f>SUM(D38:D46)</f>
        <v>18936</v>
      </c>
      <c r="E47" s="32">
        <f>E45+E34</f>
        <v>95530</v>
      </c>
      <c r="F47" s="7">
        <f>F34+F45</f>
        <v>61676</v>
      </c>
      <c r="G47" s="8">
        <f>IFERROR(D47/E47, "-")</f>
        <v>0.19822045430754737</v>
      </c>
      <c r="H47" s="19">
        <f>H34+H45</f>
        <v>95530</v>
      </c>
      <c r="I47" s="9">
        <f t="shared" si="6"/>
        <v>0</v>
      </c>
      <c r="J47" s="8">
        <f t="shared" ref="J47" si="20">IFERROR(H47/E47,"-")</f>
        <v>1</v>
      </c>
      <c r="L47" s="32">
        <f>L45+L34</f>
        <v>95530</v>
      </c>
      <c r="M47" s="36"/>
    </row>
    <row r="48" spans="1:13" x14ac:dyDescent="0.25">
      <c r="C48" s="7"/>
      <c r="D48" s="44"/>
      <c r="E48" s="28"/>
      <c r="F48" s="7"/>
      <c r="G48" s="8"/>
      <c r="H48" s="17"/>
      <c r="I48" s="9"/>
      <c r="J48" s="8"/>
      <c r="L48" s="28"/>
      <c r="M48" s="36"/>
    </row>
    <row r="49" spans="1:13" x14ac:dyDescent="0.25">
      <c r="A49" t="s">
        <v>5</v>
      </c>
      <c r="C49" s="7"/>
      <c r="D49" s="44"/>
      <c r="E49" s="28"/>
      <c r="F49" s="7">
        <f t="shared" si="0"/>
        <v>0</v>
      </c>
      <c r="G49" s="8" t="str">
        <f>IFERROR(D49/E49, "-")</f>
        <v>-</v>
      </c>
      <c r="H49" s="17">
        <v>0</v>
      </c>
      <c r="I49" s="9">
        <f t="shared" ref="I49" si="21">E49-H49</f>
        <v>0</v>
      </c>
      <c r="J49" s="8" t="str">
        <f t="shared" ref="J49:J50" si="22">IFERROR(H49/E49,"-")</f>
        <v>-</v>
      </c>
      <c r="L49" s="28"/>
      <c r="M49" s="36"/>
    </row>
    <row r="50" spans="1:13" ht="15.75" x14ac:dyDescent="0.25">
      <c r="A50" s="3" t="s">
        <v>70</v>
      </c>
      <c r="C50" s="7">
        <f>C49</f>
        <v>0</v>
      </c>
      <c r="D50" s="44"/>
      <c r="E50" s="29"/>
      <c r="F50" s="7">
        <f t="shared" ref="F50" si="23">F49</f>
        <v>0</v>
      </c>
      <c r="G50" s="8" t="str">
        <f>IFERROR(D50/E50, "-")</f>
        <v>-</v>
      </c>
      <c r="H50" s="17">
        <v>0</v>
      </c>
      <c r="I50" s="9">
        <f t="shared" si="6"/>
        <v>0</v>
      </c>
      <c r="J50" s="8" t="str">
        <f t="shared" si="22"/>
        <v>-</v>
      </c>
      <c r="L50" s="29"/>
      <c r="M50" s="36"/>
    </row>
    <row r="51" spans="1:13" x14ac:dyDescent="0.25">
      <c r="C51" s="7"/>
      <c r="D51" s="44"/>
      <c r="E51" s="28"/>
      <c r="F51" s="7"/>
      <c r="G51" s="8"/>
      <c r="H51" s="17"/>
      <c r="I51" s="9"/>
      <c r="J51" s="8"/>
      <c r="L51" s="28"/>
      <c r="M51" s="36"/>
    </row>
    <row r="52" spans="1:13" ht="18.75" x14ac:dyDescent="0.3">
      <c r="A52" s="4" t="s">
        <v>39</v>
      </c>
      <c r="C52" s="12">
        <f>C47+C34+C50</f>
        <v>67841</v>
      </c>
      <c r="D52" s="45">
        <f>D47+D34+D50</f>
        <v>36704</v>
      </c>
      <c r="E52" s="30">
        <f>E47+E50</f>
        <v>95530</v>
      </c>
      <c r="F52" s="12">
        <f>F47+F34+F50</f>
        <v>138778</v>
      </c>
      <c r="G52" s="8">
        <f>IFERROR(D52/E52, "-")</f>
        <v>0.38421438291636134</v>
      </c>
      <c r="H52" s="21">
        <v>95530</v>
      </c>
      <c r="I52" s="16">
        <f t="shared" si="6"/>
        <v>0</v>
      </c>
      <c r="J52" s="8">
        <f t="shared" ref="J52" si="24">IFERROR(H52/E52,"-")</f>
        <v>1</v>
      </c>
      <c r="K52" s="2"/>
      <c r="L52" s="30">
        <f>L47+L50</f>
        <v>95530</v>
      </c>
      <c r="M52" s="36"/>
    </row>
    <row r="53" spans="1:13" x14ac:dyDescent="0.25">
      <c r="C53" s="7"/>
      <c r="D53" s="44"/>
      <c r="E53" s="28"/>
      <c r="F53" s="7"/>
      <c r="G53" s="8"/>
      <c r="H53" s="17"/>
      <c r="I53" s="9"/>
      <c r="J53" s="8"/>
      <c r="L53" s="28"/>
      <c r="M53" s="36"/>
    </row>
    <row r="54" spans="1:13" ht="21" x14ac:dyDescent="0.35">
      <c r="A54" s="5" t="s">
        <v>82</v>
      </c>
      <c r="C54" s="7"/>
      <c r="D54" s="44"/>
      <c r="E54" s="28"/>
      <c r="F54" s="7"/>
      <c r="G54" s="8"/>
      <c r="H54" s="17"/>
      <c r="I54" s="9"/>
      <c r="J54" s="8"/>
      <c r="L54" s="28"/>
      <c r="M54" s="36"/>
    </row>
    <row r="55" spans="1:13" x14ac:dyDescent="0.25">
      <c r="A55" s="2" t="s">
        <v>6</v>
      </c>
      <c r="C55" s="7"/>
      <c r="D55" s="44"/>
      <c r="E55" s="28"/>
      <c r="F55" s="7"/>
      <c r="G55" s="8"/>
      <c r="H55" s="17"/>
      <c r="I55" s="9"/>
      <c r="J55" s="8"/>
      <c r="L55" s="28"/>
      <c r="M55" s="36"/>
    </row>
    <row r="56" spans="1:13" x14ac:dyDescent="0.25">
      <c r="A56" s="11" t="s">
        <v>61</v>
      </c>
      <c r="C56" s="7">
        <v>500</v>
      </c>
      <c r="D56" s="44"/>
      <c r="E56" s="28">
        <v>2500</v>
      </c>
      <c r="F56" s="7">
        <f>E56-D56</f>
        <v>2500</v>
      </c>
      <c r="G56" s="8">
        <f t="shared" ref="G56:G68" si="25">IFERROR(D56/E56, "-")</f>
        <v>0</v>
      </c>
      <c r="H56" s="17">
        <v>2500</v>
      </c>
      <c r="I56" s="9">
        <f t="shared" ref="I56" si="26">E56-H56</f>
        <v>0</v>
      </c>
      <c r="J56" s="8">
        <f t="shared" ref="J56:J68" si="27">IFERROR(H56/E56,"-")</f>
        <v>1</v>
      </c>
      <c r="L56" s="28">
        <v>2500</v>
      </c>
      <c r="M56" s="36"/>
    </row>
    <row r="57" spans="1:13" x14ac:dyDescent="0.25">
      <c r="A57" t="s">
        <v>40</v>
      </c>
      <c r="C57" s="7">
        <v>0</v>
      </c>
      <c r="D57" s="44"/>
      <c r="E57" s="28">
        <v>500</v>
      </c>
      <c r="F57" s="7">
        <f t="shared" ref="F57:F98" si="28">E57-D57</f>
        <v>500</v>
      </c>
      <c r="G57" s="8">
        <f t="shared" si="25"/>
        <v>0</v>
      </c>
      <c r="H57" s="17">
        <v>500</v>
      </c>
      <c r="I57" s="9">
        <f t="shared" ref="I57" si="29">E57-H57</f>
        <v>0</v>
      </c>
      <c r="J57" s="8">
        <f t="shared" si="27"/>
        <v>1</v>
      </c>
      <c r="L57" s="28">
        <v>500</v>
      </c>
      <c r="M57" s="36"/>
    </row>
    <row r="58" spans="1:13" x14ac:dyDescent="0.25">
      <c r="A58" t="s">
        <v>41</v>
      </c>
      <c r="C58" s="7">
        <v>1352</v>
      </c>
      <c r="D58" s="44"/>
      <c r="E58" s="28"/>
      <c r="F58" s="7">
        <f t="shared" si="28"/>
        <v>0</v>
      </c>
      <c r="G58" s="8" t="str">
        <f t="shared" si="25"/>
        <v>-</v>
      </c>
      <c r="H58" s="19">
        <v>0</v>
      </c>
      <c r="I58" s="9">
        <f t="shared" ref="I58:I67" si="30">E58-H58</f>
        <v>0</v>
      </c>
      <c r="J58" s="8" t="str">
        <f t="shared" si="27"/>
        <v>-</v>
      </c>
      <c r="L58" s="28"/>
      <c r="M58" s="36"/>
    </row>
    <row r="59" spans="1:13" x14ac:dyDescent="0.25">
      <c r="A59" t="s">
        <v>42</v>
      </c>
      <c r="C59" s="7">
        <v>55</v>
      </c>
      <c r="D59" s="44"/>
      <c r="E59" s="28">
        <v>1500</v>
      </c>
      <c r="F59" s="7">
        <f t="shared" si="28"/>
        <v>1500</v>
      </c>
      <c r="G59" s="8">
        <f t="shared" si="25"/>
        <v>0</v>
      </c>
      <c r="H59" s="19">
        <v>1500</v>
      </c>
      <c r="I59" s="9">
        <f t="shared" si="30"/>
        <v>0</v>
      </c>
      <c r="J59" s="8">
        <f t="shared" si="27"/>
        <v>1</v>
      </c>
      <c r="L59" s="28">
        <v>1500</v>
      </c>
      <c r="M59" s="36"/>
    </row>
    <row r="60" spans="1:13" x14ac:dyDescent="0.25">
      <c r="A60" t="s">
        <v>64</v>
      </c>
      <c r="C60" s="7"/>
      <c r="D60" s="44"/>
      <c r="E60" s="28">
        <v>750</v>
      </c>
      <c r="F60" s="7">
        <f t="shared" si="28"/>
        <v>750</v>
      </c>
      <c r="G60" s="8">
        <f t="shared" si="25"/>
        <v>0</v>
      </c>
      <c r="H60" s="17">
        <v>750</v>
      </c>
      <c r="I60" s="9">
        <f t="shared" si="30"/>
        <v>0</v>
      </c>
      <c r="J60" s="8">
        <f t="shared" si="27"/>
        <v>1</v>
      </c>
      <c r="L60" s="28">
        <v>750</v>
      </c>
      <c r="M60" s="36"/>
    </row>
    <row r="61" spans="1:13" x14ac:dyDescent="0.25">
      <c r="A61" t="s">
        <v>89</v>
      </c>
      <c r="C61" s="7">
        <v>6186</v>
      </c>
      <c r="D61" s="44"/>
      <c r="E61" s="28"/>
      <c r="F61" s="7">
        <f t="shared" si="28"/>
        <v>0</v>
      </c>
      <c r="G61" s="8" t="str">
        <f t="shared" si="25"/>
        <v>-</v>
      </c>
      <c r="H61" s="17">
        <v>0</v>
      </c>
      <c r="I61" s="9">
        <f t="shared" ref="I61" si="31">E61-H61</f>
        <v>0</v>
      </c>
      <c r="J61" s="8" t="str">
        <f t="shared" si="27"/>
        <v>-</v>
      </c>
      <c r="L61" s="28"/>
      <c r="M61" s="36"/>
    </row>
    <row r="62" spans="1:13" x14ac:dyDescent="0.25">
      <c r="A62" t="s">
        <v>62</v>
      </c>
      <c r="C62" s="7">
        <v>5250</v>
      </c>
      <c r="D62" s="44">
        <v>6000</v>
      </c>
      <c r="E62" s="28">
        <v>6000</v>
      </c>
      <c r="F62" s="7">
        <f t="shared" si="28"/>
        <v>0</v>
      </c>
      <c r="G62" s="8">
        <f t="shared" si="25"/>
        <v>1</v>
      </c>
      <c r="H62" s="19">
        <v>6000</v>
      </c>
      <c r="I62" s="9">
        <f t="shared" ref="I62" si="32">E62-H62</f>
        <v>0</v>
      </c>
      <c r="J62" s="8">
        <f t="shared" si="27"/>
        <v>1</v>
      </c>
      <c r="L62" s="28">
        <v>6000</v>
      </c>
      <c r="M62" s="36"/>
    </row>
    <row r="63" spans="1:13" x14ac:dyDescent="0.25">
      <c r="A63" t="s">
        <v>43</v>
      </c>
      <c r="C63" s="7"/>
      <c r="D63" s="44"/>
      <c r="E63" s="28"/>
      <c r="F63" s="7">
        <f t="shared" si="28"/>
        <v>0</v>
      </c>
      <c r="G63" s="8" t="str">
        <f t="shared" si="25"/>
        <v>-</v>
      </c>
      <c r="H63" s="17">
        <v>0</v>
      </c>
      <c r="I63" s="9">
        <f t="shared" si="30"/>
        <v>0</v>
      </c>
      <c r="J63" s="8" t="str">
        <f t="shared" si="27"/>
        <v>-</v>
      </c>
      <c r="L63" s="28"/>
      <c r="M63" s="36"/>
    </row>
    <row r="64" spans="1:13" x14ac:dyDescent="0.25">
      <c r="A64" t="s">
        <v>46</v>
      </c>
      <c r="C64" s="7"/>
      <c r="D64" s="44">
        <v>6320</v>
      </c>
      <c r="E64" s="28">
        <v>5000</v>
      </c>
      <c r="F64" s="7">
        <f t="shared" si="28"/>
        <v>-1320</v>
      </c>
      <c r="G64" s="8">
        <f t="shared" si="25"/>
        <v>1.264</v>
      </c>
      <c r="H64" s="17">
        <v>5000</v>
      </c>
      <c r="I64" s="9">
        <f t="shared" si="30"/>
        <v>0</v>
      </c>
      <c r="J64" s="8">
        <f t="shared" si="27"/>
        <v>1</v>
      </c>
      <c r="L64" s="28">
        <v>5000</v>
      </c>
      <c r="M64" s="36"/>
    </row>
    <row r="65" spans="1:13" x14ac:dyDescent="0.25">
      <c r="A65" t="s">
        <v>84</v>
      </c>
      <c r="C65" s="7"/>
      <c r="D65" s="44"/>
      <c r="E65" s="28">
        <v>0</v>
      </c>
      <c r="F65" s="7">
        <f t="shared" ref="F65" si="33">E65-D65</f>
        <v>0</v>
      </c>
      <c r="G65" s="8" t="str">
        <f t="shared" ref="G65" si="34">IFERROR(D65/E65, "-")</f>
        <v>-</v>
      </c>
      <c r="H65" s="17">
        <v>0</v>
      </c>
      <c r="I65" s="9">
        <f t="shared" ref="I65" si="35">E65-H65</f>
        <v>0</v>
      </c>
      <c r="J65" s="8" t="str">
        <f t="shared" ref="J65" si="36">IFERROR(H65/E65,"-")</f>
        <v>-</v>
      </c>
      <c r="L65" s="28">
        <v>0</v>
      </c>
      <c r="M65" s="36"/>
    </row>
    <row r="66" spans="1:13" x14ac:dyDescent="0.25">
      <c r="A66" t="s">
        <v>44</v>
      </c>
      <c r="C66" s="7"/>
      <c r="D66" s="44"/>
      <c r="E66" s="28">
        <v>25000</v>
      </c>
      <c r="F66" s="7">
        <f t="shared" si="28"/>
        <v>25000</v>
      </c>
      <c r="G66" s="8">
        <f t="shared" si="25"/>
        <v>0</v>
      </c>
      <c r="H66" s="17">
        <v>25000</v>
      </c>
      <c r="I66" s="9">
        <f t="shared" si="30"/>
        <v>0</v>
      </c>
      <c r="J66" s="8">
        <f t="shared" si="27"/>
        <v>1</v>
      </c>
      <c r="L66" s="28">
        <v>25000</v>
      </c>
      <c r="M66" s="36"/>
    </row>
    <row r="67" spans="1:13" x14ac:dyDescent="0.25">
      <c r="A67" t="s">
        <v>45</v>
      </c>
      <c r="C67" s="7">
        <v>1658</v>
      </c>
      <c r="D67" s="44"/>
      <c r="E67" s="28"/>
      <c r="F67" s="7">
        <f t="shared" si="28"/>
        <v>0</v>
      </c>
      <c r="G67" s="8" t="str">
        <f t="shared" si="25"/>
        <v>-</v>
      </c>
      <c r="H67" s="17">
        <v>0</v>
      </c>
      <c r="I67" s="9">
        <f t="shared" si="30"/>
        <v>0</v>
      </c>
      <c r="J67" s="8" t="str">
        <f t="shared" si="27"/>
        <v>-</v>
      </c>
      <c r="L67" s="28"/>
      <c r="M67" s="36"/>
    </row>
    <row r="68" spans="1:13" x14ac:dyDescent="0.25">
      <c r="A68" s="2" t="s">
        <v>47</v>
      </c>
      <c r="C68" s="7">
        <f>SUM(C56:C67)</f>
        <v>15001</v>
      </c>
      <c r="D68" s="44">
        <f t="shared" ref="D68:F68" si="37">SUM(D56:D67)</f>
        <v>12320</v>
      </c>
      <c r="E68" s="32">
        <f>SUM(E56:E67)</f>
        <v>41250</v>
      </c>
      <c r="F68" s="7">
        <f t="shared" si="37"/>
        <v>28930</v>
      </c>
      <c r="G68" s="8">
        <f t="shared" si="25"/>
        <v>0.29866666666666669</v>
      </c>
      <c r="H68" s="19">
        <v>41250</v>
      </c>
      <c r="I68" s="9">
        <f t="shared" si="6"/>
        <v>0</v>
      </c>
      <c r="J68" s="8">
        <f t="shared" si="27"/>
        <v>1</v>
      </c>
      <c r="L68" s="32">
        <f>SUM(L56:L67)</f>
        <v>41250</v>
      </c>
      <c r="M68" s="36"/>
    </row>
    <row r="69" spans="1:13" x14ac:dyDescent="0.25">
      <c r="C69" s="7"/>
      <c r="D69" s="44"/>
      <c r="E69" s="28"/>
      <c r="F69" s="7"/>
      <c r="G69" s="8"/>
      <c r="H69" s="17"/>
      <c r="I69" s="9"/>
      <c r="J69" s="8"/>
      <c r="L69" s="28"/>
      <c r="M69" s="36"/>
    </row>
    <row r="70" spans="1:13" x14ac:dyDescent="0.25">
      <c r="A70" s="2" t="s">
        <v>7</v>
      </c>
      <c r="C70" s="7"/>
      <c r="D70" s="44"/>
      <c r="E70" s="28"/>
      <c r="F70" s="7"/>
      <c r="G70" s="8"/>
      <c r="H70" s="17"/>
      <c r="I70" s="9"/>
      <c r="J70" s="8"/>
      <c r="L70" s="28"/>
      <c r="M70" s="36"/>
    </row>
    <row r="71" spans="1:13" x14ac:dyDescent="0.25">
      <c r="A71" t="s">
        <v>48</v>
      </c>
      <c r="C71" s="7"/>
      <c r="D71" s="44"/>
      <c r="E71" s="28">
        <v>0</v>
      </c>
      <c r="F71" s="7">
        <f t="shared" si="28"/>
        <v>0</v>
      </c>
      <c r="G71" s="8" t="str">
        <f>IFERROR(D71/E71, "-")</f>
        <v>-</v>
      </c>
      <c r="H71" s="17">
        <v>0</v>
      </c>
      <c r="I71" s="9">
        <f t="shared" ref="I71:I88" si="38">E71-H71</f>
        <v>0</v>
      </c>
      <c r="J71" s="8" t="str">
        <f t="shared" ref="J71:J72" si="39">IFERROR(H71/E71,"-")</f>
        <v>-</v>
      </c>
      <c r="L71" s="28">
        <v>0</v>
      </c>
      <c r="M71" s="36"/>
    </row>
    <row r="72" spans="1:13" x14ac:dyDescent="0.25">
      <c r="A72" s="2" t="s">
        <v>49</v>
      </c>
      <c r="C72" s="7">
        <f>C71</f>
        <v>0</v>
      </c>
      <c r="D72" s="44">
        <f t="shared" ref="D72:F72" si="40">D71</f>
        <v>0</v>
      </c>
      <c r="E72" s="32">
        <v>0</v>
      </c>
      <c r="F72" s="7">
        <f t="shared" si="40"/>
        <v>0</v>
      </c>
      <c r="G72" s="8" t="str">
        <f>IFERROR(D72/E72, "-")</f>
        <v>-</v>
      </c>
      <c r="H72" s="19">
        <v>0</v>
      </c>
      <c r="I72" s="9">
        <f t="shared" si="38"/>
        <v>0</v>
      </c>
      <c r="J72" s="8" t="str">
        <f t="shared" si="39"/>
        <v>-</v>
      </c>
      <c r="L72" s="32">
        <v>0</v>
      </c>
      <c r="M72" s="36"/>
    </row>
    <row r="73" spans="1:13" x14ac:dyDescent="0.25">
      <c r="C73" s="7"/>
      <c r="D73" s="44"/>
      <c r="E73" s="28"/>
      <c r="F73" s="7"/>
      <c r="G73" s="8"/>
      <c r="H73" s="17"/>
      <c r="I73" s="9"/>
      <c r="J73" s="8"/>
      <c r="L73" s="28"/>
      <c r="M73" s="36"/>
    </row>
    <row r="74" spans="1:13" x14ac:dyDescent="0.25">
      <c r="A74" s="2" t="s">
        <v>50</v>
      </c>
      <c r="C74" s="7"/>
      <c r="D74" s="44"/>
      <c r="E74" s="28"/>
      <c r="F74" s="7"/>
      <c r="G74" s="8"/>
      <c r="H74" s="17"/>
      <c r="I74" s="9"/>
      <c r="J74" s="8"/>
      <c r="L74" s="28"/>
      <c r="M74" s="36"/>
    </row>
    <row r="75" spans="1:13" x14ac:dyDescent="0.25">
      <c r="A75" t="s">
        <v>51</v>
      </c>
      <c r="C75" s="7">
        <v>24981</v>
      </c>
      <c r="D75" s="44">
        <v>8912</v>
      </c>
      <c r="E75" s="32">
        <v>36000</v>
      </c>
      <c r="F75" s="7">
        <f t="shared" si="28"/>
        <v>27088</v>
      </c>
      <c r="G75" s="8">
        <f t="shared" ref="G75:G88" si="41">IFERROR(D75/E75, "-")</f>
        <v>0.24755555555555556</v>
      </c>
      <c r="H75" s="20">
        <v>36000</v>
      </c>
      <c r="I75" s="9">
        <f t="shared" si="38"/>
        <v>0</v>
      </c>
      <c r="J75" s="8">
        <f t="shared" ref="J75:J88" si="42">IFERROR(H75/E75,"-")</f>
        <v>1</v>
      </c>
      <c r="L75" s="32">
        <v>36000</v>
      </c>
      <c r="M75" s="36"/>
    </row>
    <row r="76" spans="1:13" x14ac:dyDescent="0.25">
      <c r="A76" s="11" t="s">
        <v>90</v>
      </c>
      <c r="C76" s="7">
        <v>0</v>
      </c>
      <c r="D76" s="44"/>
      <c r="E76" s="32">
        <v>4000</v>
      </c>
      <c r="F76" s="7">
        <f t="shared" si="28"/>
        <v>4000</v>
      </c>
      <c r="G76" s="8"/>
      <c r="H76" s="20">
        <v>4000</v>
      </c>
      <c r="I76" s="9"/>
      <c r="J76" s="8"/>
      <c r="L76" s="32">
        <v>4000</v>
      </c>
      <c r="M76" s="36"/>
    </row>
    <row r="77" spans="1:13" x14ac:dyDescent="0.25">
      <c r="A77" t="s">
        <v>52</v>
      </c>
      <c r="C77" s="7">
        <v>11684</v>
      </c>
      <c r="D77" s="44"/>
      <c r="E77" s="32"/>
      <c r="F77" s="7">
        <f t="shared" si="28"/>
        <v>0</v>
      </c>
      <c r="G77" s="8" t="str">
        <f t="shared" si="41"/>
        <v>-</v>
      </c>
      <c r="H77" s="19">
        <v>0</v>
      </c>
      <c r="I77" s="9">
        <f t="shared" si="38"/>
        <v>0</v>
      </c>
      <c r="J77" s="8" t="str">
        <f t="shared" si="42"/>
        <v>-</v>
      </c>
      <c r="L77" s="32"/>
      <c r="M77" s="36"/>
    </row>
    <row r="78" spans="1:13" x14ac:dyDescent="0.25">
      <c r="A78" t="s">
        <v>93</v>
      </c>
      <c r="C78" s="7"/>
      <c r="D78" s="44">
        <v>1939</v>
      </c>
      <c r="E78" s="32">
        <v>1500</v>
      </c>
      <c r="F78" s="7">
        <f t="shared" si="28"/>
        <v>-439</v>
      </c>
      <c r="G78" s="8"/>
      <c r="H78" s="19">
        <v>1500</v>
      </c>
      <c r="I78" s="9"/>
      <c r="J78" s="8"/>
      <c r="L78" s="32">
        <v>1500</v>
      </c>
      <c r="M78" s="36"/>
    </row>
    <row r="79" spans="1:13" x14ac:dyDescent="0.25">
      <c r="A79" t="s">
        <v>53</v>
      </c>
      <c r="C79" s="7">
        <v>3000</v>
      </c>
      <c r="D79" s="44">
        <v>333</v>
      </c>
      <c r="E79" s="32">
        <v>3300</v>
      </c>
      <c r="F79" s="7">
        <f t="shared" si="28"/>
        <v>2967</v>
      </c>
      <c r="G79" s="8">
        <f t="shared" si="41"/>
        <v>0.10090909090909091</v>
      </c>
      <c r="H79" s="17">
        <v>3300</v>
      </c>
      <c r="I79" s="9">
        <f t="shared" si="38"/>
        <v>0</v>
      </c>
      <c r="J79" s="8">
        <f t="shared" si="42"/>
        <v>1</v>
      </c>
      <c r="L79" s="32">
        <v>3300</v>
      </c>
      <c r="M79" s="36"/>
    </row>
    <row r="80" spans="1:13" x14ac:dyDescent="0.25">
      <c r="A80" t="s">
        <v>54</v>
      </c>
      <c r="C80" s="7">
        <v>480</v>
      </c>
      <c r="D80" s="44">
        <v>662</v>
      </c>
      <c r="E80" s="32">
        <v>750</v>
      </c>
      <c r="F80" s="7">
        <f t="shared" si="28"/>
        <v>88</v>
      </c>
      <c r="G80" s="8">
        <f t="shared" si="41"/>
        <v>0.88266666666666671</v>
      </c>
      <c r="H80" s="19">
        <v>750</v>
      </c>
      <c r="I80" s="9">
        <f t="shared" si="38"/>
        <v>0</v>
      </c>
      <c r="J80" s="8">
        <f t="shared" si="42"/>
        <v>1</v>
      </c>
      <c r="L80" s="32">
        <v>750</v>
      </c>
      <c r="M80" s="36"/>
    </row>
    <row r="81" spans="1:13" x14ac:dyDescent="0.25">
      <c r="A81" t="s">
        <v>55</v>
      </c>
      <c r="C81" s="7">
        <v>4672</v>
      </c>
      <c r="D81" s="44"/>
      <c r="E81" s="32">
        <v>5000</v>
      </c>
      <c r="F81" s="7">
        <f t="shared" si="28"/>
        <v>5000</v>
      </c>
      <c r="G81" s="8">
        <f t="shared" si="41"/>
        <v>0</v>
      </c>
      <c r="H81" s="19">
        <v>5000</v>
      </c>
      <c r="I81" s="9">
        <f t="shared" si="38"/>
        <v>0</v>
      </c>
      <c r="J81" s="8">
        <f t="shared" si="42"/>
        <v>1</v>
      </c>
      <c r="L81" s="32">
        <v>5000</v>
      </c>
      <c r="M81" s="36"/>
    </row>
    <row r="82" spans="1:13" x14ac:dyDescent="0.25">
      <c r="A82" t="s">
        <v>56</v>
      </c>
      <c r="C82" s="7">
        <v>0</v>
      </c>
      <c r="D82" s="44"/>
      <c r="E82" s="32">
        <v>2600</v>
      </c>
      <c r="F82" s="7">
        <f t="shared" si="28"/>
        <v>2600</v>
      </c>
      <c r="G82" s="8">
        <f t="shared" si="41"/>
        <v>0</v>
      </c>
      <c r="H82" s="37">
        <v>2600</v>
      </c>
      <c r="I82" s="9">
        <f t="shared" si="38"/>
        <v>0</v>
      </c>
      <c r="J82" s="8">
        <f t="shared" si="42"/>
        <v>1</v>
      </c>
      <c r="L82" s="32">
        <v>2600</v>
      </c>
      <c r="M82" s="36"/>
    </row>
    <row r="83" spans="1:13" x14ac:dyDescent="0.25">
      <c r="A83" t="s">
        <v>57</v>
      </c>
      <c r="C83" s="7">
        <v>470</v>
      </c>
      <c r="D83" s="44"/>
      <c r="E83" s="32">
        <v>750</v>
      </c>
      <c r="F83" s="7">
        <f t="shared" si="28"/>
        <v>750</v>
      </c>
      <c r="G83" s="8">
        <f t="shared" si="41"/>
        <v>0</v>
      </c>
      <c r="H83" s="19">
        <v>750</v>
      </c>
      <c r="I83" s="9">
        <f t="shared" si="38"/>
        <v>0</v>
      </c>
      <c r="J83" s="8">
        <f t="shared" si="42"/>
        <v>1</v>
      </c>
      <c r="L83" s="32">
        <v>750</v>
      </c>
      <c r="M83" s="36"/>
    </row>
    <row r="84" spans="1:13" x14ac:dyDescent="0.25">
      <c r="A84" t="s">
        <v>58</v>
      </c>
      <c r="C84" s="7">
        <v>150</v>
      </c>
      <c r="D84" s="44"/>
      <c r="E84" s="32">
        <v>175</v>
      </c>
      <c r="F84" s="7">
        <f t="shared" si="28"/>
        <v>175</v>
      </c>
      <c r="G84" s="8">
        <f t="shared" si="41"/>
        <v>0</v>
      </c>
      <c r="H84" s="19">
        <v>175</v>
      </c>
      <c r="I84" s="9">
        <f t="shared" si="38"/>
        <v>0</v>
      </c>
      <c r="J84" s="8">
        <f t="shared" si="42"/>
        <v>1</v>
      </c>
      <c r="L84" s="32">
        <v>175</v>
      </c>
      <c r="M84" s="36"/>
    </row>
    <row r="85" spans="1:13" x14ac:dyDescent="0.25">
      <c r="A85" t="s">
        <v>91</v>
      </c>
      <c r="C85" s="7">
        <v>2500</v>
      </c>
      <c r="D85" s="44"/>
      <c r="E85" s="32"/>
      <c r="F85" s="7">
        <f t="shared" si="28"/>
        <v>0</v>
      </c>
      <c r="G85" s="8" t="str">
        <f t="shared" si="41"/>
        <v>-</v>
      </c>
      <c r="H85" s="37">
        <v>0</v>
      </c>
      <c r="I85" s="9">
        <f t="shared" si="38"/>
        <v>0</v>
      </c>
      <c r="J85" s="8" t="str">
        <f t="shared" si="42"/>
        <v>-</v>
      </c>
      <c r="L85" s="32"/>
      <c r="M85" s="36"/>
    </row>
    <row r="86" spans="1:13" x14ac:dyDescent="0.25">
      <c r="A86" t="s">
        <v>59</v>
      </c>
      <c r="C86" s="7">
        <v>1245</v>
      </c>
      <c r="D86" s="44"/>
      <c r="E86" s="32">
        <v>300</v>
      </c>
      <c r="F86" s="7">
        <f t="shared" si="28"/>
        <v>300</v>
      </c>
      <c r="G86" s="8">
        <f t="shared" si="41"/>
        <v>0</v>
      </c>
      <c r="H86" s="19">
        <v>300</v>
      </c>
      <c r="I86" s="9">
        <f t="shared" si="38"/>
        <v>0</v>
      </c>
      <c r="J86" s="8">
        <f t="shared" si="42"/>
        <v>1</v>
      </c>
      <c r="L86" s="32">
        <v>300</v>
      </c>
      <c r="M86" s="36"/>
    </row>
    <row r="87" spans="1:13" x14ac:dyDescent="0.25">
      <c r="A87" t="s">
        <v>60</v>
      </c>
      <c r="C87" s="7">
        <v>1366</v>
      </c>
      <c r="D87" s="44"/>
      <c r="E87" s="32">
        <v>0</v>
      </c>
      <c r="F87" s="7">
        <f t="shared" si="28"/>
        <v>0</v>
      </c>
      <c r="G87" s="8" t="str">
        <f t="shared" si="41"/>
        <v>-</v>
      </c>
      <c r="H87" s="19">
        <v>0</v>
      </c>
      <c r="I87" s="9">
        <f t="shared" si="38"/>
        <v>0</v>
      </c>
      <c r="J87" s="8" t="str">
        <f t="shared" si="42"/>
        <v>-</v>
      </c>
      <c r="L87" s="32">
        <v>0</v>
      </c>
      <c r="M87" s="36"/>
    </row>
    <row r="88" spans="1:13" x14ac:dyDescent="0.25">
      <c r="A88" s="2" t="s">
        <v>8</v>
      </c>
      <c r="C88" s="7">
        <f>SUM(C75:C87)</f>
        <v>50548</v>
      </c>
      <c r="D88" s="44"/>
      <c r="E88" s="30">
        <f>SUM(E75:E87)</f>
        <v>54375</v>
      </c>
      <c r="F88" s="7">
        <f t="shared" ref="F88" si="43">SUM(F75:F87)</f>
        <v>42529</v>
      </c>
      <c r="G88" s="8">
        <f t="shared" si="41"/>
        <v>0</v>
      </c>
      <c r="H88" s="19">
        <v>54375</v>
      </c>
      <c r="I88" s="9">
        <f t="shared" si="38"/>
        <v>0</v>
      </c>
      <c r="J88" s="8">
        <f t="shared" si="42"/>
        <v>1</v>
      </c>
      <c r="L88" s="30">
        <f>SUM(L75:L87)</f>
        <v>54375</v>
      </c>
    </row>
    <row r="89" spans="1:13" x14ac:dyDescent="0.25">
      <c r="C89" s="7"/>
      <c r="D89" s="44">
        <f>SUM(D75:D88)</f>
        <v>11846</v>
      </c>
      <c r="E89" s="28"/>
      <c r="F89" s="7"/>
      <c r="H89" s="17"/>
      <c r="L89" s="28"/>
    </row>
    <row r="90" spans="1:13" ht="21" x14ac:dyDescent="0.35">
      <c r="A90" s="5" t="s">
        <v>71</v>
      </c>
      <c r="C90" s="7">
        <f>C68+C72+C88</f>
        <v>65549</v>
      </c>
      <c r="D90" s="44">
        <f>D68+D89</f>
        <v>24166</v>
      </c>
      <c r="E90" s="30">
        <f>E68+E88</f>
        <v>95625</v>
      </c>
      <c r="F90" s="12">
        <f t="shared" ref="F90" si="44">F68+F72+F88</f>
        <v>71459</v>
      </c>
      <c r="G90" s="15">
        <f>IFERROR(D90/E90, "-")</f>
        <v>0.25271633986928105</v>
      </c>
      <c r="H90" s="21">
        <v>95625</v>
      </c>
      <c r="I90" s="16">
        <f t="shared" ref="I90" si="45">E90-H90</f>
        <v>0</v>
      </c>
      <c r="J90" s="15">
        <f t="shared" ref="J90" si="46">IFERROR(H90/E90,"-")</f>
        <v>1</v>
      </c>
      <c r="K90" s="2"/>
      <c r="L90" s="30">
        <f>L68+L88</f>
        <v>95625</v>
      </c>
    </row>
    <row r="91" spans="1:13" x14ac:dyDescent="0.25">
      <c r="C91" s="7"/>
      <c r="D91" s="44"/>
      <c r="E91" s="29"/>
      <c r="F91" s="7"/>
      <c r="G91" s="8"/>
      <c r="H91" s="19"/>
      <c r="I91" s="9"/>
      <c r="J91" s="8"/>
      <c r="L91" s="29"/>
    </row>
    <row r="92" spans="1:13" ht="21" x14ac:dyDescent="0.35">
      <c r="A92" s="5" t="s">
        <v>75</v>
      </c>
      <c r="C92" s="12">
        <f>C52-C90</f>
        <v>2292</v>
      </c>
      <c r="D92" s="45">
        <f t="shared" ref="D92" si="47">D52-D90</f>
        <v>12538</v>
      </c>
      <c r="E92" s="30">
        <f>E52-E90</f>
        <v>-95</v>
      </c>
      <c r="F92" s="12">
        <f>D92-E92</f>
        <v>12633</v>
      </c>
      <c r="G92" s="15"/>
      <c r="H92" s="21">
        <v>95</v>
      </c>
      <c r="I92" s="16">
        <f>E92-H92</f>
        <v>-190</v>
      </c>
      <c r="J92" s="15">
        <f t="shared" ref="J92" si="48">IFERROR(H92/E92,"-")</f>
        <v>-1</v>
      </c>
      <c r="K92" s="2"/>
      <c r="L92" s="30">
        <f>L52-L90</f>
        <v>-95</v>
      </c>
    </row>
    <row r="93" spans="1:13" ht="21" x14ac:dyDescent="0.35">
      <c r="A93" s="5"/>
      <c r="C93" s="7"/>
      <c r="D93" s="44"/>
      <c r="E93" s="38"/>
      <c r="F93" s="7"/>
      <c r="H93" s="17"/>
      <c r="L93" s="28"/>
    </row>
    <row r="94" spans="1:13" x14ac:dyDescent="0.25">
      <c r="A94" s="2" t="s">
        <v>72</v>
      </c>
      <c r="C94" s="7"/>
      <c r="D94" s="44"/>
      <c r="E94" s="38"/>
      <c r="F94" s="7"/>
      <c r="H94" s="17"/>
      <c r="L94" s="28"/>
    </row>
    <row r="95" spans="1:13" x14ac:dyDescent="0.25">
      <c r="A95" s="11" t="s">
        <v>73</v>
      </c>
      <c r="C95" s="7"/>
      <c r="D95" s="44">
        <v>3</v>
      </c>
      <c r="E95" s="38"/>
      <c r="F95" s="7">
        <f t="shared" si="28"/>
        <v>-3</v>
      </c>
      <c r="G95" s="8" t="str">
        <f>IFERROR(D95/E95, "-")</f>
        <v>-</v>
      </c>
      <c r="H95" s="17">
        <v>0</v>
      </c>
      <c r="I95" s="9">
        <f t="shared" ref="I95:I96" si="49">E95-H95</f>
        <v>0</v>
      </c>
      <c r="J95" s="8" t="str">
        <f t="shared" ref="J95:J96" si="50">IFERROR(H95/E95,"-")</f>
        <v>-</v>
      </c>
      <c r="L95" s="28"/>
    </row>
    <row r="96" spans="1:13" x14ac:dyDescent="0.25">
      <c r="A96" t="s">
        <v>74</v>
      </c>
      <c r="C96" s="7"/>
      <c r="D96" s="44">
        <v>23644</v>
      </c>
      <c r="E96" s="38"/>
      <c r="F96" s="7">
        <f t="shared" si="28"/>
        <v>-23644</v>
      </c>
      <c r="G96" s="8" t="str">
        <f>IFERROR(D96/E96, "-")</f>
        <v>-</v>
      </c>
      <c r="H96" s="17">
        <v>0</v>
      </c>
      <c r="I96" s="9">
        <f t="shared" si="49"/>
        <v>0</v>
      </c>
      <c r="J96" s="8" t="str">
        <f t="shared" si="50"/>
        <v>-</v>
      </c>
      <c r="L96" s="28"/>
    </row>
    <row r="97" spans="1:13" x14ac:dyDescent="0.25">
      <c r="A97" t="s">
        <v>9</v>
      </c>
      <c r="C97" s="7"/>
      <c r="D97" s="44"/>
      <c r="E97" s="38"/>
      <c r="F97" s="7">
        <f t="shared" si="28"/>
        <v>0</v>
      </c>
      <c r="G97" s="8" t="str">
        <f>IFERROR(D97/E97, "-")</f>
        <v>-</v>
      </c>
      <c r="H97" s="17">
        <v>0</v>
      </c>
      <c r="L97" s="28"/>
    </row>
    <row r="98" spans="1:13" s="5" customFormat="1" ht="21" x14ac:dyDescent="0.35">
      <c r="A98" s="5" t="s">
        <v>10</v>
      </c>
      <c r="C98" s="14"/>
      <c r="D98" s="46">
        <f t="shared" ref="D98:E98" si="51">SUM(D95:D97)</f>
        <v>23647</v>
      </c>
      <c r="E98" s="40">
        <f t="shared" si="51"/>
        <v>0</v>
      </c>
      <c r="F98" s="7">
        <f t="shared" si="28"/>
        <v>-23647</v>
      </c>
      <c r="G98" s="8" t="str">
        <f>IFERROR(D98/E98, "-")</f>
        <v>-</v>
      </c>
      <c r="H98" s="22">
        <v>0</v>
      </c>
      <c r="I98" s="9">
        <f t="shared" ref="I98:I100" si="52">E98-H98</f>
        <v>0</v>
      </c>
      <c r="J98" s="8" t="str">
        <f t="shared" ref="J98" si="53">IFERROR(H98/E98,"-")</f>
        <v>-</v>
      </c>
      <c r="L98" s="31"/>
      <c r="M98"/>
    </row>
    <row r="99" spans="1:13" s="5" customFormat="1" ht="21" x14ac:dyDescent="0.35">
      <c r="C99" s="13"/>
      <c r="D99" s="47"/>
      <c r="E99" s="41"/>
      <c r="F99" s="7"/>
      <c r="H99" s="23"/>
      <c r="L99" s="31"/>
    </row>
    <row r="100" spans="1:13" ht="21" x14ac:dyDescent="0.35">
      <c r="A100" s="5" t="s">
        <v>76</v>
      </c>
      <c r="C100" s="12">
        <f>C92+C98</f>
        <v>2292</v>
      </c>
      <c r="D100" s="45">
        <f t="shared" ref="D100:E100" si="54">D92+D98</f>
        <v>36185</v>
      </c>
      <c r="E100" s="39">
        <f t="shared" si="54"/>
        <v>-95</v>
      </c>
      <c r="F100" s="12">
        <f>D100-E100</f>
        <v>36280</v>
      </c>
      <c r="G100" s="15"/>
      <c r="H100" s="21">
        <v>95</v>
      </c>
      <c r="I100" s="16">
        <f t="shared" si="52"/>
        <v>-190</v>
      </c>
      <c r="J100" s="15">
        <f t="shared" ref="J100" si="55">IFERROR(H100/E100,"-")</f>
        <v>-1</v>
      </c>
      <c r="K100" s="2"/>
      <c r="L100" s="32"/>
      <c r="M100" s="5"/>
    </row>
    <row r="101" spans="1:13" x14ac:dyDescent="0.25">
      <c r="C101" s="7"/>
      <c r="D101" s="44"/>
      <c r="E101" s="38"/>
      <c r="F101" s="7"/>
      <c r="L101" s="10"/>
    </row>
    <row r="102" spans="1:13" x14ac:dyDescent="0.25">
      <c r="C102" s="7"/>
      <c r="D102" s="44"/>
      <c r="E102" s="38"/>
      <c r="F102" s="7"/>
      <c r="L102" s="10"/>
    </row>
    <row r="103" spans="1:13" x14ac:dyDescent="0.25">
      <c r="C103" s="7"/>
      <c r="D103" s="44"/>
      <c r="E103" s="38"/>
      <c r="F103" s="7"/>
      <c r="L103" s="10"/>
    </row>
    <row r="104" spans="1:13" x14ac:dyDescent="0.25">
      <c r="C104" s="7"/>
      <c r="D104" s="44"/>
      <c r="E104" s="38"/>
      <c r="F104" s="7"/>
      <c r="L104" s="10"/>
    </row>
    <row r="105" spans="1:13" x14ac:dyDescent="0.25">
      <c r="C105" s="7"/>
      <c r="D105" s="44"/>
      <c r="E105" s="38"/>
      <c r="F105" s="7"/>
      <c r="L105" s="10"/>
    </row>
    <row r="106" spans="1:13" x14ac:dyDescent="0.25">
      <c r="C106" s="7"/>
      <c r="D106" s="44"/>
      <c r="E106" s="38"/>
      <c r="F106" s="7"/>
      <c r="L106" s="10"/>
    </row>
    <row r="107" spans="1:13" x14ac:dyDescent="0.25">
      <c r="C107" s="7"/>
      <c r="D107" s="44"/>
      <c r="E107" s="38"/>
      <c r="F107" s="7"/>
      <c r="L107" s="10"/>
    </row>
    <row r="108" spans="1:13" x14ac:dyDescent="0.25">
      <c r="C108" s="7"/>
      <c r="D108" s="44"/>
      <c r="E108" s="38"/>
      <c r="F108" s="7"/>
      <c r="L108" s="10"/>
    </row>
    <row r="109" spans="1:13" x14ac:dyDescent="0.25">
      <c r="C109" s="7"/>
      <c r="D109" s="44"/>
      <c r="E109" s="38"/>
      <c r="F109" s="7"/>
      <c r="L109" s="10"/>
    </row>
    <row r="110" spans="1:13" x14ac:dyDescent="0.25">
      <c r="C110" s="7"/>
      <c r="D110" s="44"/>
      <c r="E110" s="38"/>
      <c r="F110" s="7"/>
      <c r="L110" s="10"/>
    </row>
    <row r="111" spans="1:13" x14ac:dyDescent="0.25">
      <c r="C111" s="7"/>
      <c r="D111" s="44"/>
      <c r="E111" s="38"/>
      <c r="F111" s="7"/>
      <c r="L111" s="10"/>
    </row>
    <row r="112" spans="1:13" x14ac:dyDescent="0.25">
      <c r="C112" s="7"/>
      <c r="D112" s="44"/>
      <c r="E112" s="38"/>
      <c r="F112" s="7"/>
      <c r="L112" s="10"/>
    </row>
    <row r="113" spans="3:12" x14ac:dyDescent="0.25">
      <c r="C113" s="7"/>
      <c r="D113" s="44"/>
      <c r="E113" s="38"/>
      <c r="F113" s="7"/>
      <c r="L113" s="10"/>
    </row>
    <row r="114" spans="3:12" x14ac:dyDescent="0.25">
      <c r="C114" s="7"/>
      <c r="D114" s="44"/>
      <c r="E114" s="38"/>
      <c r="F114" s="7"/>
      <c r="L114" s="10"/>
    </row>
    <row r="115" spans="3:12" x14ac:dyDescent="0.25">
      <c r="C115" s="7"/>
      <c r="D115" s="44"/>
      <c r="E115" s="38"/>
      <c r="F115" s="7"/>
      <c r="L115" s="10"/>
    </row>
    <row r="116" spans="3:12" x14ac:dyDescent="0.25">
      <c r="C116" s="7"/>
      <c r="D116" s="44"/>
      <c r="E116" s="38"/>
      <c r="F116" s="7"/>
      <c r="L116" s="10"/>
    </row>
    <row r="117" spans="3:12" x14ac:dyDescent="0.25">
      <c r="C117" s="7"/>
      <c r="D117" s="44"/>
      <c r="E117" s="38"/>
      <c r="F117" s="7"/>
      <c r="L117" s="10"/>
    </row>
    <row r="118" spans="3:12" x14ac:dyDescent="0.25">
      <c r="C118" s="7"/>
      <c r="D118" s="44"/>
      <c r="E118" s="38"/>
      <c r="F118" s="7"/>
      <c r="L118" s="10"/>
    </row>
    <row r="119" spans="3:12" x14ac:dyDescent="0.25">
      <c r="C119" s="7"/>
      <c r="D119" s="44"/>
      <c r="E119" s="38"/>
      <c r="F119" s="7"/>
    </row>
    <row r="120" spans="3:12" x14ac:dyDescent="0.25">
      <c r="C120" s="7"/>
      <c r="D120" s="44"/>
      <c r="E120" s="38"/>
      <c r="F120" s="7"/>
    </row>
    <row r="121" spans="3:12" x14ac:dyDescent="0.25">
      <c r="C121" s="7"/>
      <c r="D121" s="44"/>
      <c r="E121" s="38"/>
      <c r="F121" s="7"/>
    </row>
    <row r="122" spans="3:12" x14ac:dyDescent="0.25">
      <c r="C122" s="7"/>
      <c r="D122" s="44"/>
      <c r="E122" s="38"/>
      <c r="F122" s="7"/>
    </row>
    <row r="123" spans="3:12" x14ac:dyDescent="0.25">
      <c r="C123" s="7"/>
      <c r="D123" s="44"/>
      <c r="E123" s="38"/>
      <c r="F123" s="7"/>
    </row>
    <row r="124" spans="3:12" x14ac:dyDescent="0.25">
      <c r="C124" s="7"/>
      <c r="D124" s="44"/>
      <c r="E124" s="38"/>
      <c r="F124" s="7"/>
    </row>
    <row r="125" spans="3:12" x14ac:dyDescent="0.25">
      <c r="C125" s="7"/>
      <c r="D125" s="44"/>
      <c r="E125" s="38"/>
      <c r="F125" s="7"/>
    </row>
    <row r="126" spans="3:12" x14ac:dyDescent="0.25">
      <c r="C126" s="7"/>
      <c r="D126" s="44"/>
      <c r="E126" s="38"/>
      <c r="F126" s="7"/>
    </row>
    <row r="127" spans="3:12" x14ac:dyDescent="0.25">
      <c r="C127" s="7"/>
      <c r="D127" s="44"/>
      <c r="E127" s="38"/>
      <c r="F127" s="7"/>
    </row>
    <row r="128" spans="3:12" x14ac:dyDescent="0.25">
      <c r="C128" s="7"/>
      <c r="D128" s="44"/>
      <c r="E128" s="38"/>
      <c r="F128" s="7"/>
    </row>
    <row r="129" spans="3:6" x14ac:dyDescent="0.25">
      <c r="C129" s="7"/>
      <c r="D129" s="44"/>
      <c r="E129" s="38"/>
      <c r="F129" s="7"/>
    </row>
    <row r="130" spans="3:6" x14ac:dyDescent="0.25">
      <c r="C130" s="7"/>
      <c r="D130" s="44"/>
      <c r="E130" s="7"/>
      <c r="F130" s="7"/>
    </row>
    <row r="131" spans="3:6" x14ac:dyDescent="0.25">
      <c r="C131" s="7"/>
      <c r="D131" s="44"/>
      <c r="E131" s="7"/>
      <c r="F131" s="7"/>
    </row>
    <row r="132" spans="3:6" x14ac:dyDescent="0.25">
      <c r="C132" s="7"/>
      <c r="D132" s="44"/>
      <c r="E132" s="7"/>
      <c r="F132" s="7"/>
    </row>
    <row r="133" spans="3:6" x14ac:dyDescent="0.25">
      <c r="C133" s="7"/>
      <c r="D133" s="44"/>
      <c r="E133" s="7"/>
      <c r="F133" s="7"/>
    </row>
    <row r="134" spans="3:6" x14ac:dyDescent="0.25">
      <c r="C134" s="7"/>
      <c r="D134" s="44"/>
      <c r="E134" s="7"/>
      <c r="F134" s="7"/>
    </row>
    <row r="135" spans="3:6" x14ac:dyDescent="0.25">
      <c r="C135" s="7"/>
      <c r="D135" s="44"/>
      <c r="E135" s="7"/>
      <c r="F135" s="7"/>
    </row>
  </sheetData>
  <mergeCells count="1">
    <mergeCell ref="A1:K1"/>
  </mergeCells>
  <conditionalFormatting sqref="G17:G20">
    <cfRule type="cellIs" dxfId="10" priority="14" operator="equal">
      <formula>0</formula>
    </cfRule>
  </conditionalFormatting>
  <conditionalFormatting sqref="G6:G14">
    <cfRule type="cellIs" dxfId="9" priority="12" operator="equal">
      <formula>0</formula>
    </cfRule>
  </conditionalFormatting>
  <conditionalFormatting sqref="G24:G28">
    <cfRule type="cellIs" dxfId="8" priority="11" operator="equal">
      <formula>0</formula>
    </cfRule>
  </conditionalFormatting>
  <conditionalFormatting sqref="G30:G31">
    <cfRule type="cellIs" dxfId="7" priority="10" operator="equal">
      <formula>0</formula>
    </cfRule>
  </conditionalFormatting>
  <conditionalFormatting sqref="G32:G34">
    <cfRule type="cellIs" dxfId="6" priority="9" operator="equal">
      <formula>0</formula>
    </cfRule>
  </conditionalFormatting>
  <conditionalFormatting sqref="G52 G49:G50 G47 G38:G45">
    <cfRule type="cellIs" dxfId="5" priority="8" operator="equal">
      <formula>0</formula>
    </cfRule>
  </conditionalFormatting>
  <conditionalFormatting sqref="G71:G72 G56:G68">
    <cfRule type="cellIs" dxfId="4" priority="5" operator="equal">
      <formula>0</formula>
    </cfRule>
  </conditionalFormatting>
  <conditionalFormatting sqref="G75:G88">
    <cfRule type="cellIs" dxfId="3" priority="4" operator="equal">
      <formula>0</formula>
    </cfRule>
  </conditionalFormatting>
  <conditionalFormatting sqref="G90">
    <cfRule type="cellIs" dxfId="2" priority="3" operator="equal">
      <formula>0</formula>
    </cfRule>
  </conditionalFormatting>
  <conditionalFormatting sqref="G92">
    <cfRule type="cellIs" dxfId="1" priority="2" operator="equal">
      <formula>0</formula>
    </cfRule>
  </conditionalFormatting>
  <conditionalFormatting sqref="G100 G95:G98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Griek</dc:creator>
  <cp:lastModifiedBy>Pitt, Charlotte S. - PW Manager</cp:lastModifiedBy>
  <dcterms:created xsi:type="dcterms:W3CDTF">2018-01-02T01:40:48Z</dcterms:created>
  <dcterms:modified xsi:type="dcterms:W3CDTF">2019-11-21T18:02:05Z</dcterms:modified>
</cp:coreProperties>
</file>